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Gestion Technique\Restreint\Piller-Wyssmann\Plan de prévoyance 2022\Cotisations calcul\"/>
    </mc:Choice>
  </mc:AlternateContent>
  <xr:revisionPtr revIDLastSave="0" documentId="13_ncr:1_{628B1D2D-E6D1-41B3-9689-C380116D3E6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euille de CALCUL" sheetId="1" r:id="rId1"/>
    <sheet name="Table" sheetId="2" state="hidden" r:id="rId2"/>
  </sheets>
  <definedNames>
    <definedName name="_xlnm.Print_Titles" localSheetId="0">'Feuille de CALCUL'!$A:$C,'Feuille de CALCUL'!$1:$32</definedName>
    <definedName name="_xlnm.Print_Area" localSheetId="0">'Feuille de CALCUL'!$A$1:$F$45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1" l="1"/>
  <c r="C13" i="1"/>
  <c r="C14" i="1"/>
  <c r="A8" i="1"/>
  <c r="A9" i="1"/>
  <c r="A34" i="1" l="1"/>
  <c r="A28" i="1"/>
  <c r="A23" i="1"/>
  <c r="A32" i="1"/>
  <c r="A39" i="1"/>
  <c r="A38" i="1"/>
  <c r="A19" i="1" l="1"/>
  <c r="A12" i="1"/>
  <c r="B19" i="1"/>
  <c r="A37" i="1"/>
  <c r="A36" i="1"/>
  <c r="A35" i="1"/>
  <c r="C34" i="1"/>
  <c r="B34" i="1"/>
  <c r="A31" i="1"/>
  <c r="A30" i="1"/>
  <c r="A29" i="1"/>
  <c r="C28" i="1"/>
  <c r="B28" i="1"/>
  <c r="C23" i="1"/>
  <c r="B23" i="1"/>
  <c r="A26" i="1"/>
  <c r="A25" i="1"/>
  <c r="A24" i="1"/>
  <c r="A16" i="1" l="1"/>
  <c r="A20" i="1" l="1"/>
  <c r="A18" i="1"/>
  <c r="C19" i="1" l="1"/>
  <c r="A15" i="1" l="1"/>
  <c r="A14" i="1"/>
  <c r="X41" i="2" l="1"/>
  <c r="Y41" i="2"/>
  <c r="Z41" i="2"/>
  <c r="X42" i="2"/>
  <c r="Y42" i="2"/>
  <c r="Z42" i="2"/>
  <c r="X43" i="2"/>
  <c r="Y43" i="2"/>
  <c r="Z43" i="2"/>
  <c r="X44" i="2"/>
  <c r="Y44" i="2"/>
  <c r="Z44" i="2"/>
  <c r="X45" i="2"/>
  <c r="Y45" i="2"/>
  <c r="Z45" i="2"/>
  <c r="X46" i="2"/>
  <c r="Y46" i="2"/>
  <c r="Z46" i="2"/>
  <c r="X47" i="2"/>
  <c r="Y47" i="2"/>
  <c r="Z47" i="2"/>
  <c r="X48" i="2"/>
  <c r="Y48" i="2"/>
  <c r="Z48" i="2"/>
  <c r="X49" i="2"/>
  <c r="Y49" i="2"/>
  <c r="Z49" i="2"/>
  <c r="X50" i="2"/>
  <c r="Y50" i="2"/>
  <c r="Z50" i="2"/>
  <c r="X51" i="2"/>
  <c r="Y51" i="2"/>
  <c r="Z51" i="2"/>
  <c r="X52" i="2"/>
  <c r="Y52" i="2"/>
  <c r="Z52" i="2"/>
  <c r="X53" i="2"/>
  <c r="Y53" i="2"/>
  <c r="Z53" i="2"/>
  <c r="X54" i="2"/>
  <c r="Y54" i="2"/>
  <c r="Z54" i="2"/>
  <c r="X55" i="2"/>
  <c r="Y55" i="2"/>
  <c r="Z55" i="2"/>
  <c r="Z40" i="2"/>
  <c r="Y40" i="2"/>
  <c r="X40" i="2"/>
  <c r="X31" i="2"/>
  <c r="Y31" i="2"/>
  <c r="Z31" i="2"/>
  <c r="X32" i="2"/>
  <c r="Y32" i="2"/>
  <c r="Z32" i="2"/>
  <c r="X33" i="2"/>
  <c r="Y33" i="2"/>
  <c r="Z33" i="2"/>
  <c r="X34" i="2"/>
  <c r="Y34" i="2"/>
  <c r="Z34" i="2"/>
  <c r="X35" i="2"/>
  <c r="Y35" i="2"/>
  <c r="Z35" i="2"/>
  <c r="X36" i="2"/>
  <c r="Y36" i="2"/>
  <c r="Z36" i="2"/>
  <c r="X37" i="2"/>
  <c r="Y37" i="2"/>
  <c r="Z37" i="2"/>
  <c r="X38" i="2"/>
  <c r="Y38" i="2"/>
  <c r="Z38" i="2"/>
  <c r="X39" i="2"/>
  <c r="Y39" i="2"/>
  <c r="Z39" i="2"/>
  <c r="Z30" i="2"/>
  <c r="Y30" i="2"/>
  <c r="X30" i="2"/>
  <c r="X21" i="2"/>
  <c r="Y21" i="2"/>
  <c r="Z21" i="2"/>
  <c r="AA21" i="2"/>
  <c r="X22" i="2"/>
  <c r="Y22" i="2"/>
  <c r="Z22" i="2"/>
  <c r="AA22" i="2"/>
  <c r="X23" i="2"/>
  <c r="Y23" i="2"/>
  <c r="Z23" i="2"/>
  <c r="AA23" i="2"/>
  <c r="X24" i="2"/>
  <c r="Y24" i="2"/>
  <c r="Z24" i="2"/>
  <c r="AA24" i="2"/>
  <c r="X25" i="2"/>
  <c r="Y25" i="2"/>
  <c r="Z25" i="2"/>
  <c r="AA25" i="2"/>
  <c r="X26" i="2"/>
  <c r="Y26" i="2"/>
  <c r="Z26" i="2"/>
  <c r="AA26" i="2"/>
  <c r="X27" i="2"/>
  <c r="Y27" i="2"/>
  <c r="Z27" i="2"/>
  <c r="AA27" i="2"/>
  <c r="X28" i="2"/>
  <c r="Y28" i="2"/>
  <c r="Z28" i="2"/>
  <c r="AA28" i="2"/>
  <c r="X29" i="2"/>
  <c r="Y29" i="2"/>
  <c r="Z29" i="2"/>
  <c r="AA29" i="2"/>
  <c r="Z20" i="2"/>
  <c r="Y20" i="2"/>
  <c r="X20" i="2"/>
  <c r="AJ7" i="2"/>
  <c r="X8" i="2"/>
  <c r="Y8" i="2"/>
  <c r="Z8" i="2"/>
  <c r="X9" i="2"/>
  <c r="Y9" i="2"/>
  <c r="Z9" i="2"/>
  <c r="X10" i="2"/>
  <c r="Y10" i="2"/>
  <c r="Z10" i="2"/>
  <c r="X11" i="2"/>
  <c r="Y11" i="2"/>
  <c r="Z11" i="2"/>
  <c r="X12" i="2"/>
  <c r="Y12" i="2"/>
  <c r="Z12" i="2"/>
  <c r="X13" i="2"/>
  <c r="Y13" i="2"/>
  <c r="Z13" i="2"/>
  <c r="X14" i="2"/>
  <c r="Y14" i="2"/>
  <c r="Z14" i="2"/>
  <c r="X15" i="2"/>
  <c r="Y15" i="2"/>
  <c r="Z15" i="2"/>
  <c r="X16" i="2"/>
  <c r="Y16" i="2"/>
  <c r="Z16" i="2"/>
  <c r="X17" i="2"/>
  <c r="Y17" i="2"/>
  <c r="Z17" i="2"/>
  <c r="X18" i="2"/>
  <c r="Y18" i="2"/>
  <c r="Z18" i="2"/>
  <c r="X19" i="2"/>
  <c r="Y19" i="2"/>
  <c r="Z19" i="2"/>
  <c r="Z7" i="2"/>
  <c r="Y7" i="2"/>
  <c r="X7" i="2"/>
  <c r="AA4" i="2"/>
  <c r="AA5" i="2"/>
  <c r="AA6" i="2"/>
  <c r="Z4" i="2"/>
  <c r="Z5" i="2"/>
  <c r="Z6" i="2"/>
  <c r="Y4" i="2"/>
  <c r="Y5" i="2"/>
  <c r="Y6" i="2"/>
  <c r="X4" i="2"/>
  <c r="X5" i="2"/>
  <c r="X6" i="2"/>
  <c r="AA3" i="2"/>
  <c r="Z3" i="2"/>
  <c r="Y3" i="2"/>
  <c r="X3" i="2"/>
  <c r="BE23" i="2"/>
  <c r="BB23" i="2"/>
  <c r="AR40" i="2" s="1"/>
  <c r="AR41" i="2" s="1"/>
  <c r="AR42" i="2" s="1"/>
  <c r="AR43" i="2" s="1"/>
  <c r="AR44" i="2" s="1"/>
  <c r="AR45" i="2" s="1"/>
  <c r="AR46" i="2" s="1"/>
  <c r="AR47" i="2" s="1"/>
  <c r="AR48" i="2" s="1"/>
  <c r="AR49" i="2" s="1"/>
  <c r="AR50" i="2" s="1"/>
  <c r="AR51" i="2" s="1"/>
  <c r="AR52" i="2" s="1"/>
  <c r="AR53" i="2" s="1"/>
  <c r="AR54" i="2" s="1"/>
  <c r="AR55" i="2" s="1"/>
  <c r="BE22" i="2"/>
  <c r="BB22" i="2"/>
  <c r="BD22" i="2" s="1"/>
  <c r="BE21" i="2"/>
  <c r="BB21" i="2"/>
  <c r="BD21" i="2" s="1"/>
  <c r="BD20" i="2"/>
  <c r="BF20" i="2" s="1"/>
  <c r="BD19" i="2"/>
  <c r="BB16" i="2"/>
  <c r="BD16" i="2" s="1"/>
  <c r="BB15" i="2"/>
  <c r="AH30" i="2" s="1"/>
  <c r="BB14" i="2"/>
  <c r="AH20" i="2" s="1"/>
  <c r="AH21" i="2" s="1"/>
  <c r="AH22" i="2" s="1"/>
  <c r="AH23" i="2" s="1"/>
  <c r="AH24" i="2" s="1"/>
  <c r="AH25" i="2" s="1"/>
  <c r="AH26" i="2" s="1"/>
  <c r="AH27" i="2" s="1"/>
  <c r="AH28" i="2" s="1"/>
  <c r="AH29" i="2" s="1"/>
  <c r="BB13" i="2"/>
  <c r="BD13" i="2" s="1"/>
  <c r="BD12" i="2"/>
  <c r="BD9" i="2"/>
  <c r="BF9" i="2" s="1"/>
  <c r="AA40" i="2" s="1"/>
  <c r="BD8" i="2"/>
  <c r="BD7" i="2"/>
  <c r="BF7" i="2" s="1"/>
  <c r="AA20" i="2" s="1"/>
  <c r="BD6" i="2"/>
  <c r="BD5" i="2"/>
  <c r="AW41" i="2"/>
  <c r="AW42" i="2" s="1"/>
  <c r="AW43" i="2" s="1"/>
  <c r="AW44" i="2" s="1"/>
  <c r="AW45" i="2" s="1"/>
  <c r="AW46" i="2" s="1"/>
  <c r="AW47" i="2" s="1"/>
  <c r="AW48" i="2" s="1"/>
  <c r="AW49" i="2" s="1"/>
  <c r="AW50" i="2" s="1"/>
  <c r="AW51" i="2" s="1"/>
  <c r="AW52" i="2" s="1"/>
  <c r="AW53" i="2" s="1"/>
  <c r="AW54" i="2" s="1"/>
  <c r="AW55" i="2" s="1"/>
  <c r="AV41" i="2"/>
  <c r="AV42" i="2" s="1"/>
  <c r="AV43" i="2" s="1"/>
  <c r="AV44" i="2" s="1"/>
  <c r="AV45" i="2" s="1"/>
  <c r="AV46" i="2" s="1"/>
  <c r="AV47" i="2" s="1"/>
  <c r="AV48" i="2" s="1"/>
  <c r="AV49" i="2" s="1"/>
  <c r="AV50" i="2" s="1"/>
  <c r="AV51" i="2" s="1"/>
  <c r="AV52" i="2" s="1"/>
  <c r="AV53" i="2" s="1"/>
  <c r="AV54" i="2" s="1"/>
  <c r="AV55" i="2" s="1"/>
  <c r="AT41" i="2"/>
  <c r="AT42" i="2" s="1"/>
  <c r="AT43" i="2" s="1"/>
  <c r="AT44" i="2" s="1"/>
  <c r="AT45" i="2" s="1"/>
  <c r="AT46" i="2" s="1"/>
  <c r="AT47" i="2" s="1"/>
  <c r="AT48" i="2" s="1"/>
  <c r="AT49" i="2" s="1"/>
  <c r="AT50" i="2" s="1"/>
  <c r="AT51" i="2" s="1"/>
  <c r="AT52" i="2" s="1"/>
  <c r="AT53" i="2" s="1"/>
  <c r="AT54" i="2" s="1"/>
  <c r="AT55" i="2" s="1"/>
  <c r="AM41" i="2"/>
  <c r="AM42" i="2" s="1"/>
  <c r="AM43" i="2" s="1"/>
  <c r="AM44" i="2" s="1"/>
  <c r="AM45" i="2" s="1"/>
  <c r="AM46" i="2" s="1"/>
  <c r="AM47" i="2" s="1"/>
  <c r="AM48" i="2" s="1"/>
  <c r="AM49" i="2" s="1"/>
  <c r="AM50" i="2" s="1"/>
  <c r="AM51" i="2" s="1"/>
  <c r="AM52" i="2" s="1"/>
  <c r="AM53" i="2" s="1"/>
  <c r="AM54" i="2" s="1"/>
  <c r="AM55" i="2" s="1"/>
  <c r="AL41" i="2"/>
  <c r="AL42" i="2" s="1"/>
  <c r="AL43" i="2" s="1"/>
  <c r="AL44" i="2" s="1"/>
  <c r="AL45" i="2" s="1"/>
  <c r="AL46" i="2" s="1"/>
  <c r="AL47" i="2" s="1"/>
  <c r="AL48" i="2" s="1"/>
  <c r="AL49" i="2" s="1"/>
  <c r="AL50" i="2" s="1"/>
  <c r="AL51" i="2" s="1"/>
  <c r="AL52" i="2" s="1"/>
  <c r="AL53" i="2" s="1"/>
  <c r="AL54" i="2" s="1"/>
  <c r="AL55" i="2" s="1"/>
  <c r="AS40" i="2"/>
  <c r="AS41" i="2" s="1"/>
  <c r="AS42" i="2" s="1"/>
  <c r="AS43" i="2" s="1"/>
  <c r="AS44" i="2" s="1"/>
  <c r="AS45" i="2" s="1"/>
  <c r="AS46" i="2" s="1"/>
  <c r="AS47" i="2" s="1"/>
  <c r="AS48" i="2" s="1"/>
  <c r="AS49" i="2" s="1"/>
  <c r="AS50" i="2" s="1"/>
  <c r="AS51" i="2" s="1"/>
  <c r="AS52" i="2" s="1"/>
  <c r="AS53" i="2" s="1"/>
  <c r="AS54" i="2" s="1"/>
  <c r="AS55" i="2" s="1"/>
  <c r="AI40" i="2"/>
  <c r="AI41" i="2" s="1"/>
  <c r="AI42" i="2" s="1"/>
  <c r="AI43" i="2" s="1"/>
  <c r="AI44" i="2" s="1"/>
  <c r="AI45" i="2" s="1"/>
  <c r="AI46" i="2" s="1"/>
  <c r="AI47" i="2" s="1"/>
  <c r="AI48" i="2" s="1"/>
  <c r="AI49" i="2" s="1"/>
  <c r="AI50" i="2" s="1"/>
  <c r="AI51" i="2" s="1"/>
  <c r="AI52" i="2" s="1"/>
  <c r="AI53" i="2" s="1"/>
  <c r="AI54" i="2" s="1"/>
  <c r="AI55" i="2" s="1"/>
  <c r="AH40" i="2"/>
  <c r="AH41" i="2" s="1"/>
  <c r="AH42" i="2" s="1"/>
  <c r="AH43" i="2" s="1"/>
  <c r="AH44" i="2" s="1"/>
  <c r="AH45" i="2" s="1"/>
  <c r="AH46" i="2" s="1"/>
  <c r="AH47" i="2" s="1"/>
  <c r="AH48" i="2" s="1"/>
  <c r="AH49" i="2" s="1"/>
  <c r="AH50" i="2" s="1"/>
  <c r="AH51" i="2" s="1"/>
  <c r="AH52" i="2" s="1"/>
  <c r="AH53" i="2" s="1"/>
  <c r="AH54" i="2" s="1"/>
  <c r="AH55" i="2" s="1"/>
  <c r="AW31" i="2"/>
  <c r="AW32" i="2" s="1"/>
  <c r="AW33" i="2" s="1"/>
  <c r="AW34" i="2" s="1"/>
  <c r="AW35" i="2" s="1"/>
  <c r="AW36" i="2" s="1"/>
  <c r="AW37" i="2" s="1"/>
  <c r="AW38" i="2" s="1"/>
  <c r="AW39" i="2" s="1"/>
  <c r="AV31" i="2"/>
  <c r="AV32" i="2" s="1"/>
  <c r="AV33" i="2" s="1"/>
  <c r="AV34" i="2" s="1"/>
  <c r="AV35" i="2" s="1"/>
  <c r="AV36" i="2" s="1"/>
  <c r="AV37" i="2" s="1"/>
  <c r="AV38" i="2" s="1"/>
  <c r="AV39" i="2" s="1"/>
  <c r="AT31" i="2"/>
  <c r="AT32" i="2" s="1"/>
  <c r="AT33" i="2" s="1"/>
  <c r="AT34" i="2" s="1"/>
  <c r="AT35" i="2" s="1"/>
  <c r="AT36" i="2" s="1"/>
  <c r="AT37" i="2" s="1"/>
  <c r="AT38" i="2" s="1"/>
  <c r="AT39" i="2" s="1"/>
  <c r="AM31" i="2"/>
  <c r="AM32" i="2" s="1"/>
  <c r="AM33" i="2" s="1"/>
  <c r="AM34" i="2" s="1"/>
  <c r="AM35" i="2" s="1"/>
  <c r="AM36" i="2" s="1"/>
  <c r="AM37" i="2" s="1"/>
  <c r="AM38" i="2" s="1"/>
  <c r="AM39" i="2" s="1"/>
  <c r="AL31" i="2"/>
  <c r="AL32" i="2" s="1"/>
  <c r="AL33" i="2" s="1"/>
  <c r="AL34" i="2" s="1"/>
  <c r="AL35" i="2" s="1"/>
  <c r="AL36" i="2" s="1"/>
  <c r="AL37" i="2" s="1"/>
  <c r="AL38" i="2" s="1"/>
  <c r="AL39" i="2" s="1"/>
  <c r="AS30" i="2"/>
  <c r="AS31" i="2" s="1"/>
  <c r="AS32" i="2" s="1"/>
  <c r="AS33" i="2" s="1"/>
  <c r="AS34" i="2" s="1"/>
  <c r="AS35" i="2" s="1"/>
  <c r="AS36" i="2" s="1"/>
  <c r="AS37" i="2" s="1"/>
  <c r="AS38" i="2" s="1"/>
  <c r="AS39" i="2" s="1"/>
  <c r="AR30" i="2"/>
  <c r="AR31" i="2" s="1"/>
  <c r="AR32" i="2" s="1"/>
  <c r="AR33" i="2" s="1"/>
  <c r="AR34" i="2" s="1"/>
  <c r="AR35" i="2" s="1"/>
  <c r="AR36" i="2" s="1"/>
  <c r="AR37" i="2" s="1"/>
  <c r="AR38" i="2" s="1"/>
  <c r="AR39" i="2" s="1"/>
  <c r="AI30" i="2"/>
  <c r="AI31" i="2" s="1"/>
  <c r="AI32" i="2" s="1"/>
  <c r="AI33" i="2" s="1"/>
  <c r="AI34" i="2" s="1"/>
  <c r="AI35" i="2" s="1"/>
  <c r="AI36" i="2" s="1"/>
  <c r="AI37" i="2" s="1"/>
  <c r="AI38" i="2" s="1"/>
  <c r="AI39" i="2" s="1"/>
  <c r="AH31" i="2"/>
  <c r="AH32" i="2" s="1"/>
  <c r="AH33" i="2" s="1"/>
  <c r="AH34" i="2" s="1"/>
  <c r="AH35" i="2" s="1"/>
  <c r="AH36" i="2" s="1"/>
  <c r="AH37" i="2" s="1"/>
  <c r="AH38" i="2" s="1"/>
  <c r="AH39" i="2" s="1"/>
  <c r="AX21" i="2"/>
  <c r="AX22" i="2" s="1"/>
  <c r="AX23" i="2" s="1"/>
  <c r="AX24" i="2" s="1"/>
  <c r="AX25" i="2" s="1"/>
  <c r="AX26" i="2" s="1"/>
  <c r="AX27" i="2" s="1"/>
  <c r="AX28" i="2" s="1"/>
  <c r="AX29" i="2" s="1"/>
  <c r="AX30" i="2" s="1"/>
  <c r="AX31" i="2" s="1"/>
  <c r="AX32" i="2" s="1"/>
  <c r="AX33" i="2" s="1"/>
  <c r="AX34" i="2" s="1"/>
  <c r="AX35" i="2" s="1"/>
  <c r="AX36" i="2" s="1"/>
  <c r="AX37" i="2" s="1"/>
  <c r="AX38" i="2" s="1"/>
  <c r="AX39" i="2" s="1"/>
  <c r="AX40" i="2" s="1"/>
  <c r="AX41" i="2" s="1"/>
  <c r="AX42" i="2" s="1"/>
  <c r="AX43" i="2" s="1"/>
  <c r="AX44" i="2" s="1"/>
  <c r="AX45" i="2" s="1"/>
  <c r="AX46" i="2" s="1"/>
  <c r="AX47" i="2" s="1"/>
  <c r="AX48" i="2" s="1"/>
  <c r="AX49" i="2" s="1"/>
  <c r="AX50" i="2" s="1"/>
  <c r="AX51" i="2" s="1"/>
  <c r="AX52" i="2" s="1"/>
  <c r="AX53" i="2" s="1"/>
  <c r="AX54" i="2" s="1"/>
  <c r="AX55" i="2" s="1"/>
  <c r="AW21" i="2"/>
  <c r="AW22" i="2" s="1"/>
  <c r="AW23" i="2" s="1"/>
  <c r="AW24" i="2" s="1"/>
  <c r="AW25" i="2" s="1"/>
  <c r="AW26" i="2" s="1"/>
  <c r="AW27" i="2" s="1"/>
  <c r="AW28" i="2" s="1"/>
  <c r="AW29" i="2" s="1"/>
  <c r="AV21" i="2"/>
  <c r="AV22" i="2" s="1"/>
  <c r="AV23" i="2" s="1"/>
  <c r="AV24" i="2" s="1"/>
  <c r="AV25" i="2" s="1"/>
  <c r="AV26" i="2" s="1"/>
  <c r="AV27" i="2" s="1"/>
  <c r="AV28" i="2" s="1"/>
  <c r="AV29" i="2" s="1"/>
  <c r="AT21" i="2"/>
  <c r="AT22" i="2" s="1"/>
  <c r="AT23" i="2" s="1"/>
  <c r="AT24" i="2" s="1"/>
  <c r="AT25" i="2" s="1"/>
  <c r="AT26" i="2" s="1"/>
  <c r="AT27" i="2" s="1"/>
  <c r="AT28" i="2" s="1"/>
  <c r="AT29" i="2" s="1"/>
  <c r="AM21" i="2"/>
  <c r="AM22" i="2" s="1"/>
  <c r="AM23" i="2" s="1"/>
  <c r="AM24" i="2" s="1"/>
  <c r="AM25" i="2" s="1"/>
  <c r="AM26" i="2" s="1"/>
  <c r="AM27" i="2" s="1"/>
  <c r="AM28" i="2" s="1"/>
  <c r="AM29" i="2" s="1"/>
  <c r="AL21" i="2"/>
  <c r="AL22" i="2" s="1"/>
  <c r="AL23" i="2" s="1"/>
  <c r="AL24" i="2" s="1"/>
  <c r="AL25" i="2" s="1"/>
  <c r="AL26" i="2" s="1"/>
  <c r="AL27" i="2" s="1"/>
  <c r="AL28" i="2" s="1"/>
  <c r="AL29" i="2" s="1"/>
  <c r="AS20" i="2"/>
  <c r="AS21" i="2" s="1"/>
  <c r="AS22" i="2" s="1"/>
  <c r="AS23" i="2" s="1"/>
  <c r="AS24" i="2" s="1"/>
  <c r="AS25" i="2" s="1"/>
  <c r="AS26" i="2" s="1"/>
  <c r="AS27" i="2" s="1"/>
  <c r="AS28" i="2" s="1"/>
  <c r="AS29" i="2" s="1"/>
  <c r="AI20" i="2"/>
  <c r="AI21" i="2" s="1"/>
  <c r="AI22" i="2" s="1"/>
  <c r="AI23" i="2" s="1"/>
  <c r="AI24" i="2" s="1"/>
  <c r="AI25" i="2" s="1"/>
  <c r="AI26" i="2" s="1"/>
  <c r="AI27" i="2" s="1"/>
  <c r="AI28" i="2" s="1"/>
  <c r="AI29" i="2" s="1"/>
  <c r="AX9" i="2"/>
  <c r="AX10" i="2" s="1"/>
  <c r="AX11" i="2" s="1"/>
  <c r="AX12" i="2" s="1"/>
  <c r="AX13" i="2" s="1"/>
  <c r="AX14" i="2" s="1"/>
  <c r="AX15" i="2" s="1"/>
  <c r="AX16" i="2" s="1"/>
  <c r="AX17" i="2" s="1"/>
  <c r="AX18" i="2" s="1"/>
  <c r="AX19" i="2" s="1"/>
  <c r="AO9" i="2"/>
  <c r="AO10" i="2" s="1"/>
  <c r="AO11" i="2" s="1"/>
  <c r="AO12" i="2" s="1"/>
  <c r="AO13" i="2" s="1"/>
  <c r="AO14" i="2" s="1"/>
  <c r="AO15" i="2" s="1"/>
  <c r="AO16" i="2" s="1"/>
  <c r="AO17" i="2" s="1"/>
  <c r="AO18" i="2" s="1"/>
  <c r="AO19" i="2" s="1"/>
  <c r="AO20" i="2" s="1"/>
  <c r="AO21" i="2" s="1"/>
  <c r="AO22" i="2" s="1"/>
  <c r="AO23" i="2" s="1"/>
  <c r="AO24" i="2" s="1"/>
  <c r="AO25" i="2" s="1"/>
  <c r="AO26" i="2" s="1"/>
  <c r="AO27" i="2" s="1"/>
  <c r="AO28" i="2" s="1"/>
  <c r="AO29" i="2" s="1"/>
  <c r="AO30" i="2" s="1"/>
  <c r="AO31" i="2" s="1"/>
  <c r="AO32" i="2" s="1"/>
  <c r="AO33" i="2" s="1"/>
  <c r="AO34" i="2" s="1"/>
  <c r="AO35" i="2" s="1"/>
  <c r="AO36" i="2" s="1"/>
  <c r="AO37" i="2" s="1"/>
  <c r="AO38" i="2" s="1"/>
  <c r="AO39" i="2" s="1"/>
  <c r="AO40" i="2" s="1"/>
  <c r="AO41" i="2" s="1"/>
  <c r="AO42" i="2" s="1"/>
  <c r="AO43" i="2" s="1"/>
  <c r="AO44" i="2" s="1"/>
  <c r="AO45" i="2" s="1"/>
  <c r="AO46" i="2" s="1"/>
  <c r="AO47" i="2" s="1"/>
  <c r="AO48" i="2" s="1"/>
  <c r="AO49" i="2" s="1"/>
  <c r="AO50" i="2" s="1"/>
  <c r="AO51" i="2" s="1"/>
  <c r="AO52" i="2" s="1"/>
  <c r="AO53" i="2" s="1"/>
  <c r="AO54" i="2" s="1"/>
  <c r="AO55" i="2" s="1"/>
  <c r="AN9" i="2"/>
  <c r="AN10" i="2" s="1"/>
  <c r="AN11" i="2" s="1"/>
  <c r="AN12" i="2" s="1"/>
  <c r="AN13" i="2" s="1"/>
  <c r="AN14" i="2" s="1"/>
  <c r="AN15" i="2" s="1"/>
  <c r="AN16" i="2" s="1"/>
  <c r="AN17" i="2" s="1"/>
  <c r="AN18" i="2" s="1"/>
  <c r="AN19" i="2" s="1"/>
  <c r="AN20" i="2" s="1"/>
  <c r="AN21" i="2" s="1"/>
  <c r="AN22" i="2" s="1"/>
  <c r="AN23" i="2" s="1"/>
  <c r="AN24" i="2" s="1"/>
  <c r="AN25" i="2" s="1"/>
  <c r="AN26" i="2" s="1"/>
  <c r="AN27" i="2" s="1"/>
  <c r="AN28" i="2" s="1"/>
  <c r="AN29" i="2" s="1"/>
  <c r="AN30" i="2" s="1"/>
  <c r="AN31" i="2" s="1"/>
  <c r="AN32" i="2" s="1"/>
  <c r="AN33" i="2" s="1"/>
  <c r="AN34" i="2" s="1"/>
  <c r="AN35" i="2" s="1"/>
  <c r="AN36" i="2" s="1"/>
  <c r="AN37" i="2" s="1"/>
  <c r="AN38" i="2" s="1"/>
  <c r="AN39" i="2" s="1"/>
  <c r="AN40" i="2" s="1"/>
  <c r="AN41" i="2" s="1"/>
  <c r="AN42" i="2" s="1"/>
  <c r="AN43" i="2" s="1"/>
  <c r="AN44" i="2" s="1"/>
  <c r="AN45" i="2" s="1"/>
  <c r="AN46" i="2" s="1"/>
  <c r="AN47" i="2" s="1"/>
  <c r="AN48" i="2" s="1"/>
  <c r="AN49" i="2" s="1"/>
  <c r="AN50" i="2" s="1"/>
  <c r="AN51" i="2" s="1"/>
  <c r="AN52" i="2" s="1"/>
  <c r="AN53" i="2" s="1"/>
  <c r="AN54" i="2" s="1"/>
  <c r="AN55" i="2" s="1"/>
  <c r="AY8" i="2"/>
  <c r="AY9" i="2" s="1"/>
  <c r="AY10" i="2" s="1"/>
  <c r="AY11" i="2" s="1"/>
  <c r="AY12" i="2" s="1"/>
  <c r="AY13" i="2" s="1"/>
  <c r="AY14" i="2" s="1"/>
  <c r="AY15" i="2" s="1"/>
  <c r="AY16" i="2" s="1"/>
  <c r="AY17" i="2" s="1"/>
  <c r="AY18" i="2" s="1"/>
  <c r="AY19" i="2" s="1"/>
  <c r="AY20" i="2" s="1"/>
  <c r="AY21" i="2" s="1"/>
  <c r="AY22" i="2" s="1"/>
  <c r="AY23" i="2" s="1"/>
  <c r="AY24" i="2" s="1"/>
  <c r="AY25" i="2" s="1"/>
  <c r="AY26" i="2" s="1"/>
  <c r="AY27" i="2" s="1"/>
  <c r="AY28" i="2" s="1"/>
  <c r="AY29" i="2" s="1"/>
  <c r="AY30" i="2" s="1"/>
  <c r="AY31" i="2" s="1"/>
  <c r="AY32" i="2" s="1"/>
  <c r="AY33" i="2" s="1"/>
  <c r="AY34" i="2" s="1"/>
  <c r="AY35" i="2" s="1"/>
  <c r="AY36" i="2" s="1"/>
  <c r="AY37" i="2" s="1"/>
  <c r="AY38" i="2" s="1"/>
  <c r="AY39" i="2" s="1"/>
  <c r="AY40" i="2" s="1"/>
  <c r="AY41" i="2" s="1"/>
  <c r="AY42" i="2" s="1"/>
  <c r="AY43" i="2" s="1"/>
  <c r="AY44" i="2" s="1"/>
  <c r="AY45" i="2" s="1"/>
  <c r="AY46" i="2" s="1"/>
  <c r="AY47" i="2" s="1"/>
  <c r="AY48" i="2" s="1"/>
  <c r="AY49" i="2" s="1"/>
  <c r="AY50" i="2" s="1"/>
  <c r="AY51" i="2" s="1"/>
  <c r="AY52" i="2" s="1"/>
  <c r="AY53" i="2" s="1"/>
  <c r="AY54" i="2" s="1"/>
  <c r="AY55" i="2" s="1"/>
  <c r="AX8" i="2"/>
  <c r="AW8" i="2"/>
  <c r="AW9" i="2" s="1"/>
  <c r="AW10" i="2" s="1"/>
  <c r="AW11" i="2" s="1"/>
  <c r="AW12" i="2" s="1"/>
  <c r="AW13" i="2" s="1"/>
  <c r="AW14" i="2" s="1"/>
  <c r="AW15" i="2" s="1"/>
  <c r="AW16" i="2" s="1"/>
  <c r="AW17" i="2" s="1"/>
  <c r="AW18" i="2" s="1"/>
  <c r="AW19" i="2" s="1"/>
  <c r="AV8" i="2"/>
  <c r="AV9" i="2" s="1"/>
  <c r="AV10" i="2" s="1"/>
  <c r="AV11" i="2" s="1"/>
  <c r="AV12" i="2" s="1"/>
  <c r="AV13" i="2" s="1"/>
  <c r="AV14" i="2" s="1"/>
  <c r="AV15" i="2" s="1"/>
  <c r="AV16" i="2" s="1"/>
  <c r="AV17" i="2" s="1"/>
  <c r="AV18" i="2" s="1"/>
  <c r="AV19" i="2" s="1"/>
  <c r="AT8" i="2"/>
  <c r="AT9" i="2" s="1"/>
  <c r="AT10" i="2" s="1"/>
  <c r="AT11" i="2" s="1"/>
  <c r="AT12" i="2" s="1"/>
  <c r="AT13" i="2" s="1"/>
  <c r="AT14" i="2" s="1"/>
  <c r="AT15" i="2" s="1"/>
  <c r="AT16" i="2" s="1"/>
  <c r="AT17" i="2" s="1"/>
  <c r="AT18" i="2" s="1"/>
  <c r="AT19" i="2" s="1"/>
  <c r="AO8" i="2"/>
  <c r="AN8" i="2"/>
  <c r="AM8" i="2"/>
  <c r="AM9" i="2" s="1"/>
  <c r="AM10" i="2" s="1"/>
  <c r="AM11" i="2" s="1"/>
  <c r="AM12" i="2" s="1"/>
  <c r="AM13" i="2" s="1"/>
  <c r="AM14" i="2" s="1"/>
  <c r="AM15" i="2" s="1"/>
  <c r="AM16" i="2" s="1"/>
  <c r="AM17" i="2" s="1"/>
  <c r="AM18" i="2" s="1"/>
  <c r="AM19" i="2" s="1"/>
  <c r="AL8" i="2"/>
  <c r="AL9" i="2" s="1"/>
  <c r="AL10" i="2" s="1"/>
  <c r="AL11" i="2" s="1"/>
  <c r="AL12" i="2" s="1"/>
  <c r="AL13" i="2" s="1"/>
  <c r="AL14" i="2" s="1"/>
  <c r="AL15" i="2" s="1"/>
  <c r="AL16" i="2" s="1"/>
  <c r="AL17" i="2" s="1"/>
  <c r="AL18" i="2" s="1"/>
  <c r="AL19" i="2" s="1"/>
  <c r="AJ8" i="2"/>
  <c r="AJ9" i="2" s="1"/>
  <c r="AJ10" i="2" s="1"/>
  <c r="AJ11" i="2" s="1"/>
  <c r="AJ12" i="2" s="1"/>
  <c r="AJ13" i="2" s="1"/>
  <c r="AJ14" i="2" s="1"/>
  <c r="AJ15" i="2" s="1"/>
  <c r="AJ16" i="2" s="1"/>
  <c r="AJ17" i="2" s="1"/>
  <c r="AJ18" i="2" s="1"/>
  <c r="AJ19" i="2" s="1"/>
  <c r="AJ20" i="2" s="1"/>
  <c r="AJ21" i="2" s="1"/>
  <c r="AJ22" i="2" s="1"/>
  <c r="AJ23" i="2" s="1"/>
  <c r="AJ24" i="2" s="1"/>
  <c r="AJ25" i="2" s="1"/>
  <c r="AJ26" i="2" s="1"/>
  <c r="AJ27" i="2" s="1"/>
  <c r="AJ28" i="2" s="1"/>
  <c r="AJ29" i="2" s="1"/>
  <c r="AJ30" i="2" s="1"/>
  <c r="AJ31" i="2" s="1"/>
  <c r="AJ32" i="2" s="1"/>
  <c r="AJ33" i="2" s="1"/>
  <c r="AJ34" i="2" s="1"/>
  <c r="AJ35" i="2" s="1"/>
  <c r="AJ36" i="2" s="1"/>
  <c r="AJ37" i="2" s="1"/>
  <c r="AJ38" i="2" s="1"/>
  <c r="AJ39" i="2" s="1"/>
  <c r="AJ40" i="2" s="1"/>
  <c r="AJ41" i="2" s="1"/>
  <c r="AJ42" i="2" s="1"/>
  <c r="AJ43" i="2" s="1"/>
  <c r="AJ44" i="2" s="1"/>
  <c r="AJ45" i="2" s="1"/>
  <c r="AJ46" i="2" s="1"/>
  <c r="AJ47" i="2" s="1"/>
  <c r="AJ48" i="2" s="1"/>
  <c r="AJ49" i="2" s="1"/>
  <c r="AJ50" i="2" s="1"/>
  <c r="AJ51" i="2" s="1"/>
  <c r="AJ52" i="2" s="1"/>
  <c r="AJ53" i="2" s="1"/>
  <c r="AJ54" i="2" s="1"/>
  <c r="AJ55" i="2" s="1"/>
  <c r="AS7" i="2"/>
  <c r="AS8" i="2" s="1"/>
  <c r="AS9" i="2" s="1"/>
  <c r="AS10" i="2" s="1"/>
  <c r="AS11" i="2" s="1"/>
  <c r="AS12" i="2" s="1"/>
  <c r="AS13" i="2" s="1"/>
  <c r="AS14" i="2" s="1"/>
  <c r="AS15" i="2" s="1"/>
  <c r="AS16" i="2" s="1"/>
  <c r="AS17" i="2" s="1"/>
  <c r="AS18" i="2" s="1"/>
  <c r="AS19" i="2" s="1"/>
  <c r="AR7" i="2"/>
  <c r="AR8" i="2" s="1"/>
  <c r="AR9" i="2" s="1"/>
  <c r="AR10" i="2" s="1"/>
  <c r="AR11" i="2" s="1"/>
  <c r="AR12" i="2" s="1"/>
  <c r="AR13" i="2" s="1"/>
  <c r="AR14" i="2" s="1"/>
  <c r="AR15" i="2" s="1"/>
  <c r="AR16" i="2" s="1"/>
  <c r="AR17" i="2" s="1"/>
  <c r="AR18" i="2" s="1"/>
  <c r="AR19" i="2" s="1"/>
  <c r="AI7" i="2"/>
  <c r="AI8" i="2" s="1"/>
  <c r="AI9" i="2" s="1"/>
  <c r="AI10" i="2" s="1"/>
  <c r="AI11" i="2" s="1"/>
  <c r="AI12" i="2" s="1"/>
  <c r="AI13" i="2" s="1"/>
  <c r="AI14" i="2" s="1"/>
  <c r="AI15" i="2" s="1"/>
  <c r="AI16" i="2" s="1"/>
  <c r="AI17" i="2" s="1"/>
  <c r="AI18" i="2" s="1"/>
  <c r="AI19" i="2" s="1"/>
  <c r="AH7" i="2"/>
  <c r="AH8" i="2" s="1"/>
  <c r="AH9" i="2" s="1"/>
  <c r="AH10" i="2" s="1"/>
  <c r="AH11" i="2" s="1"/>
  <c r="AH12" i="2" s="1"/>
  <c r="AH13" i="2" s="1"/>
  <c r="AH14" i="2" s="1"/>
  <c r="AH15" i="2" s="1"/>
  <c r="AH16" i="2" s="1"/>
  <c r="AH17" i="2" s="1"/>
  <c r="AH18" i="2" s="1"/>
  <c r="AH19" i="2" s="1"/>
  <c r="AW6" i="2"/>
  <c r="AU6" i="2"/>
  <c r="AW5" i="2"/>
  <c r="AM5" i="2"/>
  <c r="AM6" i="2" s="1"/>
  <c r="AY4" i="2"/>
  <c r="AY5" i="2" s="1"/>
  <c r="AY6" i="2" s="1"/>
  <c r="AX4" i="2"/>
  <c r="AX5" i="2" s="1"/>
  <c r="AX6" i="2" s="1"/>
  <c r="AV4" i="2"/>
  <c r="AV5" i="2" s="1"/>
  <c r="AV6" i="2" s="1"/>
  <c r="AQ4" i="2"/>
  <c r="AQ5" i="2" s="1"/>
  <c r="AQ6" i="2" s="1"/>
  <c r="AQ7" i="2" s="1"/>
  <c r="AQ8" i="2" s="1"/>
  <c r="AQ9" i="2" s="1"/>
  <c r="AQ10" i="2" s="1"/>
  <c r="AQ11" i="2" s="1"/>
  <c r="AQ12" i="2" s="1"/>
  <c r="AQ13" i="2" s="1"/>
  <c r="AQ14" i="2" s="1"/>
  <c r="AQ15" i="2" s="1"/>
  <c r="AQ16" i="2" s="1"/>
  <c r="AQ17" i="2" s="1"/>
  <c r="AQ18" i="2" s="1"/>
  <c r="AQ19" i="2" s="1"/>
  <c r="AQ20" i="2" s="1"/>
  <c r="AQ21" i="2" s="1"/>
  <c r="AQ22" i="2" s="1"/>
  <c r="AQ23" i="2" s="1"/>
  <c r="AQ24" i="2" s="1"/>
  <c r="AQ25" i="2" s="1"/>
  <c r="AQ26" i="2" s="1"/>
  <c r="AQ27" i="2" s="1"/>
  <c r="AQ28" i="2" s="1"/>
  <c r="AQ29" i="2" s="1"/>
  <c r="AQ30" i="2" s="1"/>
  <c r="AQ31" i="2" s="1"/>
  <c r="AQ32" i="2" s="1"/>
  <c r="AQ33" i="2" s="1"/>
  <c r="AQ34" i="2" s="1"/>
  <c r="AQ35" i="2" s="1"/>
  <c r="AQ36" i="2" s="1"/>
  <c r="AQ37" i="2" s="1"/>
  <c r="AQ38" i="2" s="1"/>
  <c r="AQ39" i="2" s="1"/>
  <c r="AQ40" i="2" s="1"/>
  <c r="AQ41" i="2" s="1"/>
  <c r="AQ42" i="2" s="1"/>
  <c r="AQ43" i="2" s="1"/>
  <c r="AQ44" i="2" s="1"/>
  <c r="AQ45" i="2" s="1"/>
  <c r="AQ46" i="2" s="1"/>
  <c r="AQ47" i="2" s="1"/>
  <c r="AQ48" i="2" s="1"/>
  <c r="AQ49" i="2" s="1"/>
  <c r="AQ50" i="2" s="1"/>
  <c r="AQ51" i="2" s="1"/>
  <c r="AQ52" i="2" s="1"/>
  <c r="AQ53" i="2" s="1"/>
  <c r="AQ54" i="2" s="1"/>
  <c r="AQ55" i="2" s="1"/>
  <c r="AO4" i="2"/>
  <c r="AO5" i="2" s="1"/>
  <c r="AO6" i="2" s="1"/>
  <c r="AN4" i="2"/>
  <c r="AN5" i="2" s="1"/>
  <c r="AN6" i="2" s="1"/>
  <c r="AL4" i="2"/>
  <c r="AL5" i="2" s="1"/>
  <c r="AL6" i="2" s="1"/>
  <c r="AG4" i="2"/>
  <c r="AG5" i="2" s="1"/>
  <c r="AG6" i="2" s="1"/>
  <c r="AG7" i="2" s="1"/>
  <c r="AG8" i="2" s="1"/>
  <c r="AG9" i="2" s="1"/>
  <c r="AG10" i="2" s="1"/>
  <c r="AG11" i="2" s="1"/>
  <c r="AG12" i="2" s="1"/>
  <c r="AG13" i="2" s="1"/>
  <c r="AG14" i="2" s="1"/>
  <c r="AG15" i="2" s="1"/>
  <c r="AG16" i="2" s="1"/>
  <c r="AG17" i="2" s="1"/>
  <c r="AG18" i="2" s="1"/>
  <c r="AG19" i="2" s="1"/>
  <c r="AG20" i="2" s="1"/>
  <c r="AG21" i="2" s="1"/>
  <c r="AG22" i="2" s="1"/>
  <c r="AG23" i="2" s="1"/>
  <c r="AG24" i="2" s="1"/>
  <c r="AG25" i="2" s="1"/>
  <c r="AG26" i="2" s="1"/>
  <c r="AG27" i="2" s="1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G55" i="2" s="1"/>
  <c r="AT3" i="2"/>
  <c r="AT4" i="2" s="1"/>
  <c r="AT5" i="2" s="1"/>
  <c r="AT6" i="2" s="1"/>
  <c r="AS3" i="2"/>
  <c r="AS4" i="2" s="1"/>
  <c r="AS5" i="2" s="1"/>
  <c r="AS6" i="2" s="1"/>
  <c r="AR3" i="2"/>
  <c r="AR4" i="2" s="1"/>
  <c r="AR5" i="2" s="1"/>
  <c r="AR6" i="2" s="1"/>
  <c r="AK3" i="2"/>
  <c r="AK4" i="2" s="1"/>
  <c r="AK5" i="2" s="1"/>
  <c r="AK6" i="2" s="1"/>
  <c r="AJ3" i="2"/>
  <c r="AJ4" i="2" s="1"/>
  <c r="AJ5" i="2" s="1"/>
  <c r="AJ6" i="2" s="1"/>
  <c r="AI3" i="2"/>
  <c r="AI4" i="2" s="1"/>
  <c r="AI5" i="2" s="1"/>
  <c r="AI6" i="2" s="1"/>
  <c r="AH3" i="2"/>
  <c r="AH4" i="2" s="1"/>
  <c r="AH5" i="2" s="1"/>
  <c r="AH6" i="2" s="1"/>
  <c r="AB42" i="2"/>
  <c r="AB43" i="2" s="1"/>
  <c r="AB44" i="2" s="1"/>
  <c r="AB45" i="2" s="1"/>
  <c r="AB46" i="2" s="1"/>
  <c r="AB47" i="2" s="1"/>
  <c r="AB48" i="2" s="1"/>
  <c r="AB49" i="2" s="1"/>
  <c r="AB50" i="2" s="1"/>
  <c r="AB51" i="2" s="1"/>
  <c r="AB52" i="2" s="1"/>
  <c r="AB53" i="2" s="1"/>
  <c r="AB54" i="2" s="1"/>
  <c r="AB55" i="2" s="1"/>
  <c r="AC41" i="2"/>
  <c r="AC42" i="2" s="1"/>
  <c r="AC43" i="2" s="1"/>
  <c r="AC44" i="2" s="1"/>
  <c r="AC45" i="2" s="1"/>
  <c r="AC46" i="2" s="1"/>
  <c r="AC47" i="2" s="1"/>
  <c r="AC48" i="2" s="1"/>
  <c r="AC49" i="2" s="1"/>
  <c r="AC50" i="2" s="1"/>
  <c r="AC51" i="2" s="1"/>
  <c r="AC52" i="2" s="1"/>
  <c r="AC53" i="2" s="1"/>
  <c r="AC54" i="2" s="1"/>
  <c r="AC55" i="2" s="1"/>
  <c r="AB41" i="2"/>
  <c r="AC31" i="2"/>
  <c r="AC32" i="2" s="1"/>
  <c r="AC33" i="2" s="1"/>
  <c r="AC34" i="2" s="1"/>
  <c r="AC35" i="2" s="1"/>
  <c r="AC36" i="2" s="1"/>
  <c r="AC37" i="2" s="1"/>
  <c r="AC38" i="2" s="1"/>
  <c r="AC39" i="2" s="1"/>
  <c r="AB31" i="2"/>
  <c r="AB32" i="2" s="1"/>
  <c r="AB33" i="2" s="1"/>
  <c r="AB34" i="2" s="1"/>
  <c r="AB35" i="2" s="1"/>
  <c r="AB36" i="2" s="1"/>
  <c r="AB37" i="2" s="1"/>
  <c r="AB38" i="2" s="1"/>
  <c r="AB39" i="2" s="1"/>
  <c r="AC22" i="2"/>
  <c r="AC23" i="2" s="1"/>
  <c r="AC24" i="2" s="1"/>
  <c r="AC25" i="2" s="1"/>
  <c r="AC26" i="2" s="1"/>
  <c r="AC27" i="2" s="1"/>
  <c r="AC28" i="2" s="1"/>
  <c r="AC29" i="2" s="1"/>
  <c r="AC21" i="2"/>
  <c r="AB21" i="2"/>
  <c r="AB22" i="2" s="1"/>
  <c r="AB23" i="2" s="1"/>
  <c r="AB24" i="2" s="1"/>
  <c r="AB25" i="2" s="1"/>
  <c r="AB26" i="2" s="1"/>
  <c r="AB27" i="2" s="1"/>
  <c r="AB28" i="2" s="1"/>
  <c r="AB29" i="2" s="1"/>
  <c r="AE9" i="2"/>
  <c r="AE10" i="2" s="1"/>
  <c r="AE11" i="2" s="1"/>
  <c r="AE12" i="2" s="1"/>
  <c r="AE13" i="2" s="1"/>
  <c r="AE14" i="2" s="1"/>
  <c r="AE15" i="2" s="1"/>
  <c r="AE16" i="2" s="1"/>
  <c r="AE17" i="2" s="1"/>
  <c r="AE18" i="2" s="1"/>
  <c r="AE19" i="2" s="1"/>
  <c r="AE20" i="2" s="1"/>
  <c r="AE21" i="2" s="1"/>
  <c r="AE22" i="2" s="1"/>
  <c r="AE23" i="2" s="1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AE55" i="2" s="1"/>
  <c r="AE8" i="2"/>
  <c r="AD8" i="2"/>
  <c r="AD9" i="2" s="1"/>
  <c r="AD10" i="2" s="1"/>
  <c r="AD11" i="2" s="1"/>
  <c r="AD12" i="2" s="1"/>
  <c r="AD13" i="2" s="1"/>
  <c r="AD14" i="2" s="1"/>
  <c r="AD15" i="2" s="1"/>
  <c r="AD16" i="2" s="1"/>
  <c r="AD17" i="2" s="1"/>
  <c r="AD18" i="2" s="1"/>
  <c r="AD19" i="2" s="1"/>
  <c r="AD20" i="2" s="1"/>
  <c r="AD21" i="2" s="1"/>
  <c r="AD22" i="2" s="1"/>
  <c r="AD23" i="2" s="1"/>
  <c r="AD24" i="2" s="1"/>
  <c r="AD25" i="2" s="1"/>
  <c r="AD26" i="2" s="1"/>
  <c r="AD27" i="2" s="1"/>
  <c r="AD28" i="2" s="1"/>
  <c r="AD29" i="2" s="1"/>
  <c r="AD30" i="2" s="1"/>
  <c r="AD31" i="2" s="1"/>
  <c r="AD32" i="2" s="1"/>
  <c r="AD33" i="2" s="1"/>
  <c r="AD34" i="2" s="1"/>
  <c r="AD35" i="2" s="1"/>
  <c r="AD36" i="2" s="1"/>
  <c r="AD37" i="2" s="1"/>
  <c r="AD38" i="2" s="1"/>
  <c r="AD39" i="2" s="1"/>
  <c r="AD40" i="2" s="1"/>
  <c r="AD41" i="2" s="1"/>
  <c r="AD42" i="2" s="1"/>
  <c r="AD43" i="2" s="1"/>
  <c r="AD44" i="2" s="1"/>
  <c r="AD45" i="2" s="1"/>
  <c r="AD46" i="2" s="1"/>
  <c r="AD47" i="2" s="1"/>
  <c r="AD48" i="2" s="1"/>
  <c r="AD49" i="2" s="1"/>
  <c r="AD50" i="2" s="1"/>
  <c r="AD51" i="2" s="1"/>
  <c r="AD52" i="2" s="1"/>
  <c r="AD53" i="2" s="1"/>
  <c r="AD54" i="2" s="1"/>
  <c r="AD55" i="2" s="1"/>
  <c r="AC8" i="2"/>
  <c r="AC9" i="2" s="1"/>
  <c r="AC10" i="2" s="1"/>
  <c r="AC11" i="2" s="1"/>
  <c r="AC12" i="2" s="1"/>
  <c r="AC13" i="2" s="1"/>
  <c r="AC14" i="2" s="1"/>
  <c r="AC15" i="2" s="1"/>
  <c r="AC16" i="2" s="1"/>
  <c r="AC17" i="2" s="1"/>
  <c r="AC18" i="2" s="1"/>
  <c r="AC19" i="2" s="1"/>
  <c r="AB8" i="2"/>
  <c r="AB9" i="2" s="1"/>
  <c r="AB10" i="2" s="1"/>
  <c r="AB11" i="2" s="1"/>
  <c r="AB12" i="2" s="1"/>
  <c r="AB13" i="2" s="1"/>
  <c r="AB14" i="2" s="1"/>
  <c r="AB15" i="2" s="1"/>
  <c r="AB16" i="2" s="1"/>
  <c r="AB17" i="2" s="1"/>
  <c r="AB18" i="2" s="1"/>
  <c r="AB19" i="2" s="1"/>
  <c r="AC5" i="2"/>
  <c r="AC6" i="2" s="1"/>
  <c r="AE4" i="2"/>
  <c r="AE5" i="2" s="1"/>
  <c r="AE6" i="2" s="1"/>
  <c r="AD4" i="2"/>
  <c r="AD5" i="2" s="1"/>
  <c r="AD6" i="2" s="1"/>
  <c r="W4" i="2"/>
  <c r="W5" i="2" s="1"/>
  <c r="W6" i="2" s="1"/>
  <c r="W7" i="2" s="1"/>
  <c r="W8" i="2" s="1"/>
  <c r="W9" i="2" s="1"/>
  <c r="W10" i="2" s="1"/>
  <c r="W11" i="2" s="1"/>
  <c r="W12" i="2" s="1"/>
  <c r="W13" i="2" s="1"/>
  <c r="W14" i="2" s="1"/>
  <c r="W15" i="2" s="1"/>
  <c r="W16" i="2" s="1"/>
  <c r="W17" i="2" s="1"/>
  <c r="W18" i="2" s="1"/>
  <c r="W19" i="2" s="1"/>
  <c r="W20" i="2" s="1"/>
  <c r="W21" i="2" s="1"/>
  <c r="W22" i="2" s="1"/>
  <c r="W23" i="2" s="1"/>
  <c r="W24" i="2" s="1"/>
  <c r="W25" i="2" s="1"/>
  <c r="W26" i="2" s="1"/>
  <c r="W27" i="2" s="1"/>
  <c r="W28" i="2" s="1"/>
  <c r="W29" i="2" s="1"/>
  <c r="W30" i="2" s="1"/>
  <c r="W31" i="2" s="1"/>
  <c r="W32" i="2" s="1"/>
  <c r="W33" i="2" s="1"/>
  <c r="W34" i="2" s="1"/>
  <c r="W35" i="2" s="1"/>
  <c r="W36" i="2" s="1"/>
  <c r="W37" i="2" s="1"/>
  <c r="W38" i="2" s="1"/>
  <c r="W39" i="2" s="1"/>
  <c r="W40" i="2" s="1"/>
  <c r="W41" i="2" s="1"/>
  <c r="W42" i="2" s="1"/>
  <c r="W43" i="2" s="1"/>
  <c r="W44" i="2" s="1"/>
  <c r="W45" i="2" s="1"/>
  <c r="W46" i="2" s="1"/>
  <c r="W47" i="2" s="1"/>
  <c r="W48" i="2" s="1"/>
  <c r="W49" i="2" s="1"/>
  <c r="W50" i="2" s="1"/>
  <c r="W51" i="2" s="1"/>
  <c r="W52" i="2" s="1"/>
  <c r="W53" i="2" s="1"/>
  <c r="W54" i="2" s="1"/>
  <c r="W55" i="2" s="1"/>
  <c r="AA42" i="2" l="1"/>
  <c r="BD15" i="2"/>
  <c r="AK30" i="2" s="1"/>
  <c r="AK31" i="2" s="1"/>
  <c r="AK32" i="2" s="1"/>
  <c r="AK33" i="2" s="1"/>
  <c r="AK34" i="2" s="1"/>
  <c r="AK35" i="2" s="1"/>
  <c r="AK36" i="2" s="1"/>
  <c r="AK37" i="2" s="1"/>
  <c r="AK38" i="2" s="1"/>
  <c r="AK39" i="2" s="1"/>
  <c r="AR20" i="2"/>
  <c r="AR21" i="2" s="1"/>
  <c r="AR22" i="2" s="1"/>
  <c r="AR23" i="2" s="1"/>
  <c r="AR24" i="2" s="1"/>
  <c r="AR25" i="2" s="1"/>
  <c r="AR26" i="2" s="1"/>
  <c r="AR27" i="2" s="1"/>
  <c r="AR28" i="2" s="1"/>
  <c r="AR29" i="2" s="1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1" i="2"/>
  <c r="AU7" i="2"/>
  <c r="AU8" i="2" s="1"/>
  <c r="AU9" i="2" s="1"/>
  <c r="AU10" i="2" s="1"/>
  <c r="AU11" i="2" s="1"/>
  <c r="AU12" i="2" s="1"/>
  <c r="AU13" i="2" s="1"/>
  <c r="AU14" i="2" s="1"/>
  <c r="AU15" i="2" s="1"/>
  <c r="AU16" i="2" s="1"/>
  <c r="AU17" i="2" s="1"/>
  <c r="AU18" i="2" s="1"/>
  <c r="AU19" i="2" s="1"/>
  <c r="BF22" i="2"/>
  <c r="AU30" i="2"/>
  <c r="AU31" i="2" s="1"/>
  <c r="AU32" i="2" s="1"/>
  <c r="AU33" i="2" s="1"/>
  <c r="AU34" i="2" s="1"/>
  <c r="AU35" i="2" s="1"/>
  <c r="AU36" i="2" s="1"/>
  <c r="AU37" i="2" s="1"/>
  <c r="AU38" i="2" s="1"/>
  <c r="AU39" i="2" s="1"/>
  <c r="BF21" i="2"/>
  <c r="AU20" i="2"/>
  <c r="AU21" i="2" s="1"/>
  <c r="AU22" i="2" s="1"/>
  <c r="AU23" i="2" s="1"/>
  <c r="AU24" i="2" s="1"/>
  <c r="AU25" i="2" s="1"/>
  <c r="AU26" i="2" s="1"/>
  <c r="AU27" i="2" s="1"/>
  <c r="AU28" i="2" s="1"/>
  <c r="AU29" i="2" s="1"/>
  <c r="BF13" i="2"/>
  <c r="AK7" i="2"/>
  <c r="AK8" i="2" s="1"/>
  <c r="AK9" i="2" s="1"/>
  <c r="AK10" i="2" s="1"/>
  <c r="AK11" i="2" s="1"/>
  <c r="AK12" i="2" s="1"/>
  <c r="AK13" i="2" s="1"/>
  <c r="AK14" i="2" s="1"/>
  <c r="AK15" i="2" s="1"/>
  <c r="AK16" i="2" s="1"/>
  <c r="AK17" i="2" s="1"/>
  <c r="AK18" i="2" s="1"/>
  <c r="AK19" i="2" s="1"/>
  <c r="BF16" i="2"/>
  <c r="AK40" i="2"/>
  <c r="AK41" i="2" s="1"/>
  <c r="AK42" i="2" s="1"/>
  <c r="AK43" i="2" s="1"/>
  <c r="AK44" i="2" s="1"/>
  <c r="AK45" i="2" s="1"/>
  <c r="AK46" i="2" s="1"/>
  <c r="AK47" i="2" s="1"/>
  <c r="AK48" i="2" s="1"/>
  <c r="AK49" i="2" s="1"/>
  <c r="AK50" i="2" s="1"/>
  <c r="AK51" i="2" s="1"/>
  <c r="AK52" i="2" s="1"/>
  <c r="AK53" i="2" s="1"/>
  <c r="AK54" i="2" s="1"/>
  <c r="AK55" i="2" s="1"/>
  <c r="BF8" i="2"/>
  <c r="BD14" i="2"/>
  <c r="BF15" i="2"/>
  <c r="BF6" i="2"/>
  <c r="BD23" i="2"/>
  <c r="V19" i="1"/>
  <c r="A45" i="1"/>
  <c r="A42" i="1"/>
  <c r="A43" i="1"/>
  <c r="A41" i="1"/>
  <c r="V20" i="1" l="1"/>
  <c r="B20" i="1" s="1"/>
  <c r="C20" i="1" s="1"/>
  <c r="AA8" i="2"/>
  <c r="AA9" i="2"/>
  <c r="AA10" i="2"/>
  <c r="AA11" i="2"/>
  <c r="AA12" i="2"/>
  <c r="AA13" i="2"/>
  <c r="AA14" i="2"/>
  <c r="AA15" i="2"/>
  <c r="AA16" i="2"/>
  <c r="AA17" i="2"/>
  <c r="AA18" i="2"/>
  <c r="AA19" i="2"/>
  <c r="AA7" i="2"/>
  <c r="AA30" i="2"/>
  <c r="AA31" i="2"/>
  <c r="AA32" i="2"/>
  <c r="AA33" i="2"/>
  <c r="AA34" i="2"/>
  <c r="AA35" i="2"/>
  <c r="AA36" i="2"/>
  <c r="AA38" i="2"/>
  <c r="AA39" i="2"/>
  <c r="AA37" i="2"/>
  <c r="BF23" i="2"/>
  <c r="AU40" i="2"/>
  <c r="AU41" i="2" s="1"/>
  <c r="AU42" i="2" s="1"/>
  <c r="AU43" i="2" s="1"/>
  <c r="AU44" i="2" s="1"/>
  <c r="AU45" i="2" s="1"/>
  <c r="AU46" i="2" s="1"/>
  <c r="AU47" i="2" s="1"/>
  <c r="AU48" i="2" s="1"/>
  <c r="AU49" i="2" s="1"/>
  <c r="AU50" i="2" s="1"/>
  <c r="AU51" i="2" s="1"/>
  <c r="AU52" i="2" s="1"/>
  <c r="AU53" i="2" s="1"/>
  <c r="AU54" i="2" s="1"/>
  <c r="AU55" i="2" s="1"/>
  <c r="AK20" i="2"/>
  <c r="AK21" i="2" s="1"/>
  <c r="AK22" i="2" s="1"/>
  <c r="AK23" i="2" s="1"/>
  <c r="AK24" i="2" s="1"/>
  <c r="AK25" i="2" s="1"/>
  <c r="AK26" i="2" s="1"/>
  <c r="AK27" i="2" s="1"/>
  <c r="AK28" i="2" s="1"/>
  <c r="AK29" i="2" s="1"/>
  <c r="BF14" i="2"/>
  <c r="A3" i="2"/>
  <c r="U3" i="2" l="1"/>
  <c r="Q3" i="2"/>
  <c r="W26" i="1" s="1"/>
  <c r="W28" i="1" s="1"/>
  <c r="L3" i="2"/>
  <c r="G3" i="2"/>
  <c r="C3" i="2"/>
  <c r="U26" i="1" s="1"/>
  <c r="S3" i="2"/>
  <c r="J3" i="2"/>
  <c r="V26" i="1" s="1"/>
  <c r="R3" i="2"/>
  <c r="I3" i="2"/>
  <c r="V25" i="1" s="1"/>
  <c r="V27" i="1" s="1"/>
  <c r="T3" i="2"/>
  <c r="P3" i="2"/>
  <c r="W25" i="1" s="1"/>
  <c r="W27" i="1" s="1"/>
  <c r="K3" i="2"/>
  <c r="F3" i="2"/>
  <c r="B3" i="2"/>
  <c r="U25" i="1" s="1"/>
  <c r="N3" i="2"/>
  <c r="E3" i="2"/>
  <c r="M3" i="2"/>
  <c r="D3" i="2"/>
  <c r="V28" i="1" l="1"/>
  <c r="U28" i="1"/>
  <c r="U27" i="1"/>
  <c r="B35" i="1"/>
  <c r="C35" i="1"/>
  <c r="C29" i="1"/>
  <c r="B24" i="1"/>
  <c r="B29" i="1"/>
  <c r="C24" i="1"/>
  <c r="W30" i="1" l="1"/>
  <c r="C36" i="1"/>
  <c r="W29" i="1"/>
  <c r="B36" i="1"/>
  <c r="U30" i="1"/>
  <c r="C26" i="1" s="1"/>
  <c r="C25" i="1"/>
  <c r="U29" i="1"/>
  <c r="B26" i="1" s="1"/>
  <c r="B25" i="1"/>
  <c r="V29" i="1"/>
  <c r="B30" i="1"/>
  <c r="V30" i="1"/>
  <c r="C30" i="1"/>
  <c r="B37" i="1" l="1"/>
  <c r="W33" i="1"/>
  <c r="B38" i="1" s="1"/>
  <c r="Y33" i="1"/>
  <c r="B39" i="1" s="1"/>
  <c r="C37" i="1"/>
  <c r="W34" i="1"/>
  <c r="Y34" i="1"/>
  <c r="C31" i="1"/>
  <c r="V34" i="1"/>
  <c r="B31" i="1"/>
  <c r="V33" i="1"/>
  <c r="B3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Piller Isabelle</author>
  </authors>
  <commentList>
    <comment ref="T1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Piller Isabelle:</t>
        </r>
        <r>
          <rPr>
            <sz val="9"/>
            <color indexed="81"/>
            <rFont val="Tahoma"/>
            <family val="2"/>
          </rPr>
          <t xml:space="preserve">
A mettre à jour chaque année, sert au calcul du salaire assuré</t>
        </r>
      </text>
    </comment>
  </commentList>
</comments>
</file>

<file path=xl/sharedStrings.xml><?xml version="1.0" encoding="utf-8"?>
<sst xmlns="http://schemas.openxmlformats.org/spreadsheetml/2006/main" count="120" uniqueCount="56">
  <si>
    <t>Caisse de prévoyance du personnel de l'Etat</t>
  </si>
  <si>
    <t>Pensionskasse des Staatspersonals</t>
  </si>
  <si>
    <t>Dès 2022</t>
  </si>
  <si>
    <t>RP</t>
  </si>
  <si>
    <t>Part employé</t>
  </si>
  <si>
    <t>Part employeur</t>
  </si>
  <si>
    <t>Risque</t>
  </si>
  <si>
    <t>Epargne</t>
  </si>
  <si>
    <t>Age</t>
  </si>
  <si>
    <t>Employé</t>
  </si>
  <si>
    <t>Employeur</t>
  </si>
  <si>
    <t>Standard</t>
  </si>
  <si>
    <t>EP_Employé</t>
  </si>
  <si>
    <t>EP_Employeur</t>
  </si>
  <si>
    <t>RI_Employé</t>
  </si>
  <si>
    <t>RI_Employeur</t>
  </si>
  <si>
    <t>Plus</t>
  </si>
  <si>
    <t>Maxi</t>
  </si>
  <si>
    <t>Langue / Sprache (F/D)</t>
  </si>
  <si>
    <t>Salaire assuré</t>
  </si>
  <si>
    <t>Taux de cotisations</t>
  </si>
  <si>
    <t>ALL_Employé</t>
  </si>
  <si>
    <t>ALL_Employeur</t>
  </si>
  <si>
    <t>Remarques</t>
  </si>
  <si>
    <t>Ces chiffres n'ont qu'une valeur indicative, notre Caisse n'étant engagée que sur la base de la</t>
  </si>
  <si>
    <t>Bemerkungen</t>
  </si>
  <si>
    <t>Diese Werte sind unverbindlich. Unsere Kasse übernimmt Verpflichtungen nur aufgrund der tatsächlichen</t>
  </si>
  <si>
    <t>Situation zum Zeitpunkt der Erhebung der Beiträge.</t>
  </si>
  <si>
    <t>Plan standard</t>
  </si>
  <si>
    <t>Total</t>
  </si>
  <si>
    <t>18-21 ans</t>
  </si>
  <si>
    <t>22-34 ans</t>
  </si>
  <si>
    <t>35-44 ans</t>
  </si>
  <si>
    <t>45-54 ans</t>
  </si>
  <si>
    <t>55-70</t>
  </si>
  <si>
    <t>Plan plus (+1%)</t>
  </si>
  <si>
    <t>55-70 ans</t>
  </si>
  <si>
    <t>Plan maxi (+3%)</t>
  </si>
  <si>
    <t>Pour passer au plan Maxi vous devez bénéficier de votre pleine capacité de travail</t>
  </si>
  <si>
    <t>Um in den Plan Maxi wechseln zu können, müssen Sie voll arbeitsfähig sein.</t>
  </si>
  <si>
    <t>Cotisations annuelles employeurs</t>
  </si>
  <si>
    <t>Cotisations annuelles employé</t>
  </si>
  <si>
    <t>Cotisations mensuelles employé</t>
  </si>
  <si>
    <t>Cotisations mensuelles employeur</t>
  </si>
  <si>
    <t>Différence par mois, employé</t>
  </si>
  <si>
    <t>Différence par mois, employeur</t>
  </si>
  <si>
    <t>Standard-Plus</t>
  </si>
  <si>
    <t>Plus-Maxi</t>
  </si>
  <si>
    <t>Standard-Maxi</t>
  </si>
  <si>
    <t>situation qui prévaudra au moment de la perception des cotisations.</t>
  </si>
  <si>
    <t>Langue</t>
  </si>
  <si>
    <t>F</t>
  </si>
  <si>
    <t>D</t>
  </si>
  <si>
    <t>check 1 -assuré ou pas</t>
  </si>
  <si>
    <t>check 2 - salaire assuré maximal</t>
  </si>
  <si>
    <t>Montant de coordination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</si>
</sst>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color theme="1"/>
      <name val="Calibri"/>
      <family val="2"/>
      <scheme val="minor"/>
    </font>
    <font>
      <u/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u/>
      <sz val="12"/>
      <name val="Times New Roman"/>
      <family val="1"/>
    </font>
    <font>
      <sz val="8"/>
      <name val="Calibri"/>
      <family val="2"/>
      <scheme val="minor"/>
    </font>
    <font>
      <b/>
      <sz val="10"/>
      <color rgb="FF0070C0"/>
      <name val="Arial"/>
      <family val="2"/>
    </font>
    <font>
      <u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" fontId="4" fillId="4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4" fontId="4" fillId="0" borderId="0" xfId="0" applyNumberFormat="1" applyFont="1"/>
    <xf numFmtId="4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1" fontId="12" fillId="0" borderId="0" xfId="0" applyNumberFormat="1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right" wrapText="1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4" fontId="1" fillId="6" borderId="0" xfId="0" applyNumberFormat="1" applyFont="1" applyFill="1" applyAlignment="1">
      <alignment horizontal="left" vertical="top"/>
    </xf>
    <xf numFmtId="2" fontId="1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right" vertical="center"/>
    </xf>
    <xf numFmtId="4" fontId="1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vertical="center" wrapText="1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/>
    <xf numFmtId="2" fontId="6" fillId="0" borderId="0" xfId="0" applyNumberFormat="1" applyFont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/>
    <xf numFmtId="14" fontId="6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right" vertical="top"/>
    </xf>
    <xf numFmtId="0" fontId="18" fillId="0" borderId="4" xfId="0" applyFont="1" applyBorder="1" applyAlignment="1">
      <alignment vertical="center"/>
    </xf>
    <xf numFmtId="0" fontId="18" fillId="0" borderId="4" xfId="0" applyFont="1" applyBorder="1" applyAlignment="1">
      <alignment horizontal="right" vertical="center"/>
    </xf>
    <xf numFmtId="0" fontId="18" fillId="0" borderId="4" xfId="0" applyFont="1" applyBorder="1"/>
    <xf numFmtId="4" fontId="18" fillId="0" borderId="4" xfId="0" applyNumberFormat="1" applyFont="1" applyBorder="1"/>
    <xf numFmtId="4" fontId="4" fillId="7" borderId="0" xfId="0" applyNumberFormat="1" applyFont="1" applyFill="1" applyAlignment="1">
      <alignment horizontal="right"/>
    </xf>
    <xf numFmtId="0" fontId="18" fillId="0" borderId="0" xfId="0" applyFont="1"/>
    <xf numFmtId="4" fontId="4" fillId="8" borderId="0" xfId="0" applyNumberFormat="1" applyFont="1" applyFill="1" applyAlignment="1">
      <alignment horizontal="right"/>
    </xf>
    <xf numFmtId="4" fontId="4" fillId="9" borderId="0" xfId="0" applyNumberFormat="1" applyFont="1" applyFill="1" applyAlignment="1">
      <alignment horizontal="right"/>
    </xf>
    <xf numFmtId="4" fontId="4" fillId="10" borderId="0" xfId="0" applyNumberFormat="1" applyFont="1" applyFill="1" applyAlignment="1">
      <alignment horizontal="right"/>
    </xf>
    <xf numFmtId="0" fontId="2" fillId="0" borderId="0" xfId="0" applyFont="1" applyAlignment="1">
      <alignment vertical="top"/>
    </xf>
    <xf numFmtId="0" fontId="14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top"/>
    </xf>
    <xf numFmtId="4" fontId="19" fillId="0" borderId="0" xfId="0" applyNumberFormat="1" applyFont="1" applyAlignment="1">
      <alignment horizontal="right"/>
    </xf>
    <xf numFmtId="4" fontId="19" fillId="0" borderId="0" xfId="0" applyNumberFormat="1" applyFont="1" applyAlignment="1">
      <alignment horizontal="right" vertical="top"/>
    </xf>
    <xf numFmtId="0" fontId="19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3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5" xfId="0" applyNumberFormat="1" applyFont="1" applyBorder="1" applyAlignment="1">
      <alignment horizontal="right"/>
    </xf>
    <xf numFmtId="0" fontId="2" fillId="7" borderId="5" xfId="0" applyFont="1" applyFill="1" applyBorder="1" applyAlignment="1">
      <alignment horizontal="left" vertical="center"/>
    </xf>
    <xf numFmtId="1" fontId="1" fillId="4" borderId="0" xfId="0" applyNumberFormat="1" applyFont="1" applyFill="1" applyAlignment="1" applyProtection="1">
      <alignment horizontal="right" vertical="center"/>
      <protection locked="0"/>
    </xf>
    <xf numFmtId="4" fontId="1" fillId="4" borderId="0" xfId="0" applyNumberFormat="1" applyFont="1" applyFill="1" applyAlignment="1" applyProtection="1">
      <alignment horizontal="right" vertical="top"/>
      <protection locked="0"/>
    </xf>
    <xf numFmtId="2" fontId="1" fillId="4" borderId="0" xfId="0" applyNumberFormat="1" applyFont="1" applyFill="1" applyAlignment="1" applyProtection="1">
      <alignment horizontal="right" vertical="top"/>
      <protection locked="0"/>
    </xf>
    <xf numFmtId="4" fontId="2" fillId="7" borderId="5" xfId="0" applyNumberFormat="1" applyFont="1" applyFill="1" applyBorder="1" applyAlignment="1">
      <alignment horizontal="right" vertical="center"/>
    </xf>
    <xf numFmtId="0" fontId="1" fillId="4" borderId="0" xfId="0" applyFont="1" applyFill="1" applyAlignment="1" applyProtection="1">
      <alignment horizontal="right"/>
      <protection locked="0"/>
    </xf>
    <xf numFmtId="1" fontId="1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38100</xdr:rowOff>
    </xdr:from>
    <xdr:to>
      <xdr:col>0</xdr:col>
      <xdr:colOff>1379220</xdr:colOff>
      <xdr:row>3</xdr:row>
      <xdr:rowOff>68580</xdr:rowOff>
    </xdr:to>
    <xdr:pic>
      <xdr:nvPicPr>
        <xdr:cNvPr id="3" name="Image 2" descr="cid:ae126d3c-c06c-495e-a31c-9d6570607743@fr.ch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38100"/>
          <a:ext cx="1333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38"/>
  <sheetViews>
    <sheetView tabSelected="1" topLeftCell="A4" zoomScaleNormal="100" workbookViewId="0">
      <selection activeCell="B6" sqref="B6"/>
    </sheetView>
  </sheetViews>
  <sheetFormatPr baseColWidth="10" defaultColWidth="10.88671875" defaultRowHeight="12.75" outlineLevelCol="1" x14ac:dyDescent="0.2"/>
  <cols>
    <col min="1" max="1" width="35.21875" style="23" customWidth="1"/>
    <col min="2" max="2" width="10.6640625" style="23" customWidth="1"/>
    <col min="3" max="3" width="10.6640625" style="24" customWidth="1"/>
    <col min="4" max="4" width="9.109375" style="24" bestFit="1" customWidth="1"/>
    <col min="5" max="5" width="9.5546875" style="24" customWidth="1"/>
    <col min="6" max="6" width="7.109375" style="24" customWidth="1"/>
    <col min="7" max="7" width="10.109375" style="24" hidden="1" customWidth="1"/>
    <col min="8" max="8" width="10.77734375" style="24" customWidth="1"/>
    <col min="9" max="9" width="8.88671875" style="24" customWidth="1"/>
    <col min="10" max="15" width="9.6640625" style="24" customWidth="1"/>
    <col min="16" max="17" width="10.88671875" style="22"/>
    <col min="18" max="18" width="10.88671875" style="22" customWidth="1" outlineLevel="1"/>
    <col min="19" max="19" width="10.88671875" style="22" hidden="1" customWidth="1" outlineLevel="1"/>
    <col min="20" max="20" width="26.6640625" style="23" hidden="1" customWidth="1" outlineLevel="1"/>
    <col min="21" max="21" width="8" style="24" hidden="1" customWidth="1" outlineLevel="1"/>
    <col min="22" max="22" width="12.77734375" style="24" hidden="1" customWidth="1" outlineLevel="1"/>
    <col min="23" max="23" width="14.21875" style="24" hidden="1" customWidth="1" outlineLevel="1"/>
    <col min="24" max="24" width="2.88671875" style="22" hidden="1" customWidth="1" outlineLevel="1"/>
    <col min="25" max="25" width="10.33203125" style="22" hidden="1" customWidth="1" outlineLevel="1"/>
    <col min="26" max="26" width="10.88671875" style="22" hidden="1" customWidth="1" outlineLevel="1"/>
    <col min="27" max="42" width="0" style="22" hidden="1" customWidth="1"/>
    <col min="43" max="16384" width="10.88671875" style="22"/>
  </cols>
  <sheetData>
    <row r="1" spans="1:25" x14ac:dyDescent="0.2">
      <c r="F1" s="3" t="s">
        <v>0</v>
      </c>
      <c r="H1" s="3"/>
    </row>
    <row r="2" spans="1:25" x14ac:dyDescent="0.2">
      <c r="F2" s="3" t="s">
        <v>1</v>
      </c>
      <c r="H2" s="3"/>
    </row>
    <row r="5" spans="1:25" x14ac:dyDescent="0.2">
      <c r="T5" s="99" t="s">
        <v>50</v>
      </c>
    </row>
    <row r="6" spans="1:25" x14ac:dyDescent="0.2">
      <c r="A6" s="1" t="s">
        <v>18</v>
      </c>
      <c r="B6" s="110"/>
      <c r="D6" s="22"/>
      <c r="T6" s="23" t="s">
        <v>51</v>
      </c>
    </row>
    <row r="7" spans="1:25" x14ac:dyDescent="0.2">
      <c r="B7" s="24"/>
      <c r="D7" s="22"/>
      <c r="T7" s="23" t="s">
        <v>52</v>
      </c>
    </row>
    <row r="8" spans="1:25" s="27" customFormat="1" ht="18" x14ac:dyDescent="0.25">
      <c r="A8" s="25" t="str">
        <f>IF($B$6="F","Régime de pensions - année 2024","Pensionsplan - Jahr 2024")</f>
        <v>Pensionsplan - Jahr 2024</v>
      </c>
      <c r="B8" s="26"/>
      <c r="C8" s="26"/>
      <c r="E8" s="26"/>
      <c r="F8" s="26"/>
      <c r="G8" s="26"/>
      <c r="H8" s="26"/>
      <c r="I8" s="28"/>
      <c r="J8" s="26"/>
      <c r="K8" s="26"/>
      <c r="L8" s="29"/>
      <c r="M8" s="29"/>
      <c r="N8" s="29"/>
      <c r="O8" s="29"/>
      <c r="T8" s="30"/>
      <c r="U8" s="29"/>
      <c r="V8" s="29"/>
      <c r="W8" s="29"/>
    </row>
    <row r="9" spans="1:25" s="27" customFormat="1" ht="18" x14ac:dyDescent="0.25">
      <c r="A9" s="25" t="str">
        <f>IF($B$6="F","Calcul des cotisations pour les divers plans d'épargne","Berechnung der Beiträge für die verschiedenen Sparpläne")</f>
        <v>Berechnung der Beiträge für die verschiedenen Sparpläne</v>
      </c>
      <c r="B9" s="26"/>
      <c r="C9" s="26"/>
      <c r="E9" s="26"/>
      <c r="F9" s="26"/>
      <c r="G9" s="26"/>
      <c r="H9" s="26"/>
      <c r="I9" s="28"/>
      <c r="J9" s="26"/>
      <c r="K9" s="26"/>
      <c r="L9" s="29"/>
      <c r="M9" s="29"/>
      <c r="N9" s="29"/>
      <c r="O9" s="29"/>
      <c r="T9" s="30"/>
      <c r="U9" s="29"/>
      <c r="V9" s="29"/>
      <c r="W9" s="29"/>
    </row>
    <row r="10" spans="1:25" s="27" customFormat="1" ht="13.9" customHeight="1" x14ac:dyDescent="0.25">
      <c r="A10" s="25"/>
      <c r="B10" s="26"/>
      <c r="C10" s="26"/>
      <c r="E10" s="26"/>
      <c r="F10" s="26"/>
      <c r="G10" s="26"/>
      <c r="H10" s="26"/>
      <c r="I10" s="28"/>
      <c r="J10" s="26"/>
      <c r="K10" s="26"/>
      <c r="L10" s="29"/>
      <c r="M10" s="29"/>
      <c r="N10" s="29"/>
      <c r="O10" s="29"/>
      <c r="T10" s="30"/>
      <c r="U10" s="29"/>
      <c r="V10" s="29"/>
      <c r="W10" s="29"/>
    </row>
    <row r="11" spans="1:25" s="27" customFormat="1" ht="13.9" customHeight="1" x14ac:dyDescent="0.25">
      <c r="A11" s="25"/>
      <c r="B11" s="26"/>
      <c r="C11" s="26"/>
      <c r="E11" s="26"/>
      <c r="F11" s="26"/>
      <c r="G11" s="26"/>
      <c r="H11" s="26"/>
      <c r="I11" s="28"/>
      <c r="J11" s="26"/>
      <c r="K11" s="26"/>
      <c r="L11" s="29"/>
      <c r="M11" s="29"/>
      <c r="N11" s="29"/>
      <c r="O11" s="29"/>
      <c r="T11" s="30"/>
      <c r="U11" s="29"/>
      <c r="V11" s="29"/>
      <c r="W11" s="29"/>
    </row>
    <row r="12" spans="1:25" s="33" customFormat="1" ht="15" x14ac:dyDescent="0.2">
      <c r="A12" s="38" t="str">
        <f>IF($B$6="F","Données de base","Grundangaben")</f>
        <v>Grundangaben</v>
      </c>
      <c r="B12" s="32"/>
      <c r="C12" s="32"/>
      <c r="E12" s="32"/>
      <c r="F12" s="32"/>
      <c r="G12" s="32"/>
      <c r="H12" s="32"/>
      <c r="I12" s="31"/>
      <c r="J12" s="32"/>
      <c r="K12" s="32"/>
      <c r="L12" s="34"/>
      <c r="M12" s="34"/>
      <c r="N12" s="34"/>
      <c r="O12" s="34"/>
      <c r="T12" s="35"/>
      <c r="U12" s="34"/>
      <c r="V12" s="34"/>
      <c r="W12" s="34"/>
    </row>
    <row r="13" spans="1:25" s="27" customFormat="1" ht="15" x14ac:dyDescent="0.2">
      <c r="A13" s="30" t="str">
        <f>IF($B$6="F","Année de cotisations (2024 par exemple)","Berechnung für das Jahr (zum Beispiel 2024)")</f>
        <v>Berechnung für das Jahr (zum Beispiel 2024)</v>
      </c>
      <c r="B13" s="106"/>
      <c r="C13" s="59" t="str">
        <f>IF(OR(B13=2024,B13=""),"","Calcul valable uniquement pour 2024 / Berechnung ")</f>
        <v/>
      </c>
      <c r="E13" s="85"/>
      <c r="F13" s="36"/>
      <c r="G13" s="36"/>
      <c r="H13" s="36"/>
      <c r="I13" s="37"/>
      <c r="J13" s="36"/>
      <c r="K13" s="36"/>
      <c r="L13" s="29"/>
      <c r="M13" s="29"/>
      <c r="N13" s="29"/>
      <c r="O13" s="29"/>
      <c r="T13" s="38"/>
      <c r="U13" s="29"/>
      <c r="V13" s="42"/>
      <c r="W13" s="115"/>
      <c r="X13" s="115"/>
      <c r="Y13" s="115"/>
    </row>
    <row r="14" spans="1:25" s="27" customFormat="1" ht="15" x14ac:dyDescent="0.2">
      <c r="A14" s="30" t="str">
        <f>IF($B$6="F","Année de naissance de la personne assurée","Geburtsjahr der versicherten Person")</f>
        <v>Geburtsjahr der versicherten Person</v>
      </c>
      <c r="B14" s="106"/>
      <c r="C14" s="59" t="str">
        <f>IF(OR(B13=2024,B13=""),"","nur für 2024 gültig")</f>
        <v/>
      </c>
      <c r="E14" s="85"/>
      <c r="F14" s="36"/>
      <c r="G14" s="36"/>
      <c r="H14" s="36"/>
      <c r="I14" s="37"/>
      <c r="J14" s="36"/>
      <c r="K14" s="36"/>
      <c r="L14" s="29"/>
      <c r="M14" s="29"/>
      <c r="N14" s="29"/>
      <c r="O14" s="29"/>
      <c r="T14" s="30"/>
      <c r="U14" s="29"/>
      <c r="V14" s="29"/>
      <c r="W14" s="29"/>
    </row>
    <row r="15" spans="1:25" s="27" customFormat="1" ht="15" x14ac:dyDescent="0.2">
      <c r="A15" s="30" t="str">
        <f>IF($B$6="F","Salaire AVS annuel (brut)","Jährlicher AHV-Lohn (brutto)")</f>
        <v>Jährlicher AHV-Lohn (brutto)</v>
      </c>
      <c r="B15" s="107"/>
      <c r="C15" s="29"/>
      <c r="E15" s="85"/>
      <c r="F15" s="36"/>
      <c r="G15" s="36"/>
      <c r="H15" s="36"/>
      <c r="I15" s="37"/>
      <c r="J15" s="36"/>
      <c r="K15" s="36"/>
      <c r="L15" s="29"/>
      <c r="M15" s="29"/>
      <c r="N15" s="29"/>
      <c r="O15" s="29"/>
      <c r="T15" s="30"/>
      <c r="U15" s="29"/>
      <c r="V15" s="29"/>
      <c r="W15" s="29"/>
    </row>
    <row r="16" spans="1:25" s="33" customFormat="1" ht="15" x14ac:dyDescent="0.2">
      <c r="A16" s="30" t="str">
        <f>IF($B$6="F","Taux d'activité (75.5 par exemple)","Beschäftigungsgrad (75.5 zum Beispiel)")</f>
        <v>Beschäftigungsgrad (75.5 zum Beispiel)</v>
      </c>
      <c r="B16" s="108"/>
      <c r="C16" s="34"/>
      <c r="E16" s="45"/>
      <c r="F16" s="32"/>
      <c r="G16" s="32"/>
      <c r="H16" s="32"/>
      <c r="I16" s="31"/>
      <c r="J16" s="32"/>
      <c r="K16" s="32"/>
      <c r="L16" s="34"/>
      <c r="M16" s="34"/>
      <c r="N16" s="34"/>
      <c r="O16" s="34"/>
      <c r="T16" s="35"/>
      <c r="U16" s="34"/>
      <c r="V16" s="34"/>
      <c r="W16" s="34"/>
    </row>
    <row r="17" spans="1:27" s="33" customFormat="1" ht="15" x14ac:dyDescent="0.2">
      <c r="A17" s="80"/>
      <c r="C17" s="34"/>
      <c r="E17" s="45"/>
      <c r="F17" s="32"/>
      <c r="G17" s="32"/>
      <c r="H17" s="32"/>
      <c r="I17" s="31"/>
      <c r="J17" s="32"/>
      <c r="K17" s="32"/>
      <c r="L17" s="34"/>
      <c r="M17" s="34"/>
      <c r="N17" s="34"/>
      <c r="O17" s="34"/>
      <c r="T17" s="35"/>
      <c r="U17" s="34"/>
      <c r="V17" s="34"/>
      <c r="W17" s="34"/>
    </row>
    <row r="18" spans="1:27" s="33" customFormat="1" ht="15" x14ac:dyDescent="0.2">
      <c r="A18" s="38" t="str">
        <f>IF($B$6="F","Eléments déterminants","Massgebende Grundlagen")</f>
        <v>Massgebende Grundlagen</v>
      </c>
      <c r="B18" s="41"/>
      <c r="C18" s="34"/>
      <c r="E18" s="45"/>
      <c r="F18" s="32"/>
      <c r="G18" s="32"/>
      <c r="H18" s="32"/>
      <c r="I18" s="31"/>
      <c r="J18" s="32"/>
      <c r="K18" s="32"/>
      <c r="L18" s="34"/>
      <c r="M18" s="34"/>
      <c r="N18" s="34"/>
      <c r="O18" s="34"/>
      <c r="T18" s="39" t="s">
        <v>55</v>
      </c>
      <c r="U18" s="34"/>
      <c r="V18" s="81" t="s">
        <v>19</v>
      </c>
      <c r="W18" s="81"/>
    </row>
    <row r="19" spans="1:27" s="33" customFormat="1" ht="15" x14ac:dyDescent="0.2">
      <c r="A19" s="30" t="str">
        <f>IF($B$6="F","Âge en années","Alter in Jahren")</f>
        <v>Alter in Jahren</v>
      </c>
      <c r="B19" s="70">
        <f>IF(B14="",0,B13-B14)</f>
        <v>0</v>
      </c>
      <c r="C19" s="44" t="str">
        <f>IF(B14="","",IF(OR(B13-B14&lt;18,B13-B14&gt;70),"Pas assuré / nicht versichert",""))</f>
        <v/>
      </c>
      <c r="E19" s="45"/>
      <c r="F19" s="32"/>
      <c r="G19" s="32"/>
      <c r="H19" s="32"/>
      <c r="I19" s="31"/>
      <c r="J19" s="32"/>
      <c r="K19" s="32"/>
      <c r="L19" s="34"/>
      <c r="M19" s="34"/>
      <c r="N19" s="34"/>
      <c r="O19" s="34"/>
      <c r="T19" s="40">
        <v>25725</v>
      </c>
      <c r="U19" s="34"/>
      <c r="V19" s="43">
        <f>IF(C19="Pas assuré / nicht versichert",0,B15-(T19*(B16/100)))</f>
        <v>0</v>
      </c>
      <c r="W19" s="111" t="s">
        <v>53</v>
      </c>
    </row>
    <row r="20" spans="1:27" s="33" customFormat="1" ht="15" x14ac:dyDescent="0.2">
      <c r="A20" s="30" t="str">
        <f>IF($B$6="F","Salaire assuré","Versicherter Lohn")</f>
        <v>Versicherter Lohn</v>
      </c>
      <c r="B20" s="43">
        <f>V20</f>
        <v>0</v>
      </c>
      <c r="C20" s="44" t="str">
        <f>IF(B20=233645.8,IF(B6="F","= Salaire assuré maximal 2024","= Maximaler versicherter Lohn 2024"),"")</f>
        <v/>
      </c>
      <c r="E20" s="45"/>
      <c r="F20" s="32"/>
      <c r="G20" s="32"/>
      <c r="H20" s="32"/>
      <c r="I20" s="31"/>
      <c r="J20" s="32"/>
      <c r="K20" s="32"/>
      <c r="L20" s="34"/>
      <c r="M20" s="34"/>
      <c r="N20" s="34"/>
      <c r="O20" s="34"/>
      <c r="T20" s="35"/>
      <c r="U20" s="34"/>
      <c r="V20" s="43">
        <f>IF(V19&gt;233645.8,233645.8,V19)</f>
        <v>0</v>
      </c>
      <c r="W20" s="35" t="s">
        <v>54</v>
      </c>
    </row>
    <row r="21" spans="1:27" s="33" customFormat="1" ht="15" x14ac:dyDescent="0.2">
      <c r="A21" s="30"/>
      <c r="C21" s="34"/>
      <c r="E21" s="45"/>
      <c r="F21" s="32"/>
      <c r="G21" s="32"/>
      <c r="H21" s="32"/>
      <c r="I21" s="31"/>
      <c r="J21" s="32"/>
      <c r="K21" s="32"/>
      <c r="L21" s="34"/>
      <c r="M21" s="34"/>
      <c r="N21" s="34"/>
      <c r="O21" s="34"/>
      <c r="T21" s="35"/>
      <c r="U21" s="34"/>
      <c r="V21" s="34"/>
      <c r="W21" s="34"/>
    </row>
    <row r="22" spans="1:27" s="33" customFormat="1" ht="15" x14ac:dyDescent="0.2">
      <c r="A22" s="30"/>
      <c r="B22" s="43"/>
      <c r="C22" s="34"/>
      <c r="E22" s="45"/>
      <c r="F22" s="32"/>
      <c r="G22" s="32"/>
      <c r="H22" s="32"/>
      <c r="I22" s="31"/>
      <c r="J22" s="32"/>
      <c r="K22" s="32"/>
      <c r="L22" s="34"/>
      <c r="M22" s="34"/>
      <c r="N22" s="34"/>
      <c r="O22" s="34"/>
      <c r="T22" s="35"/>
      <c r="U22" s="34"/>
      <c r="V22" s="34"/>
      <c r="W22" s="34"/>
    </row>
    <row r="23" spans="1:27" s="33" customFormat="1" ht="15" x14ac:dyDescent="0.2">
      <c r="A23" s="100" t="str">
        <f>IF($B$6="F","Plan d'épargne Standard","Sparplan Standard")</f>
        <v>Sparplan Standard</v>
      </c>
      <c r="B23" s="101" t="str">
        <f>IF($B$6="F","Employé","Arbeitnehmer")</f>
        <v>Arbeitnehmer</v>
      </c>
      <c r="C23" s="101" t="str">
        <f>IF($B$6="F","Employeur","Arbeitgeber")</f>
        <v>Arbeitgeber</v>
      </c>
      <c r="E23" s="45"/>
      <c r="F23" s="32"/>
      <c r="G23" s="32"/>
      <c r="H23" s="32"/>
      <c r="I23" s="31"/>
      <c r="J23" s="32"/>
      <c r="K23" s="32"/>
      <c r="L23" s="34"/>
      <c r="M23" s="34"/>
      <c r="N23" s="34"/>
      <c r="O23" s="34"/>
      <c r="T23" s="35"/>
      <c r="U23" s="34"/>
      <c r="V23" s="34"/>
      <c r="W23" s="34"/>
    </row>
    <row r="24" spans="1:27" s="33" customFormat="1" ht="15" x14ac:dyDescent="0.2">
      <c r="A24" s="102" t="str">
        <f>IF($B$6="F","Taux de cotisations","Beitragsatz")</f>
        <v>Beitragsatz</v>
      </c>
      <c r="B24" s="103" t="str">
        <f>U25</f>
        <v/>
      </c>
      <c r="C24" s="103" t="str">
        <f>U26</f>
        <v/>
      </c>
      <c r="E24" s="45"/>
      <c r="F24" s="32"/>
      <c r="G24" s="32"/>
      <c r="H24" s="32"/>
      <c r="I24" s="31"/>
      <c r="J24" s="32"/>
      <c r="K24" s="32"/>
      <c r="L24" s="34"/>
      <c r="M24" s="34"/>
      <c r="N24" s="34"/>
      <c r="O24" s="34"/>
      <c r="T24" s="39" t="s">
        <v>20</v>
      </c>
      <c r="U24" s="34" t="s">
        <v>11</v>
      </c>
      <c r="V24" s="81" t="s">
        <v>16</v>
      </c>
      <c r="W24" s="81" t="s">
        <v>17</v>
      </c>
    </row>
    <row r="25" spans="1:27" s="33" customFormat="1" ht="15" x14ac:dyDescent="0.2">
      <c r="A25" s="102" t="str">
        <f>IF($B$6="F","Cotisations annuelles","Jährliche Beiträge")</f>
        <v>Jährliche Beiträge</v>
      </c>
      <c r="B25" s="103">
        <f>U27</f>
        <v>0</v>
      </c>
      <c r="C25" s="103">
        <f>U28</f>
        <v>0</v>
      </c>
      <c r="E25" s="45"/>
      <c r="F25" s="32"/>
      <c r="G25" s="32"/>
      <c r="H25" s="32"/>
      <c r="I25" s="31"/>
      <c r="J25" s="32"/>
      <c r="K25" s="32"/>
      <c r="L25" s="34"/>
      <c r="M25" s="34"/>
      <c r="N25" s="34"/>
      <c r="O25" s="34"/>
      <c r="T25" s="86" t="s">
        <v>4</v>
      </c>
      <c r="U25" s="87" t="str">
        <f>IF(B19&lt;18,"",Table!B3)</f>
        <v/>
      </c>
      <c r="V25" s="88" t="str">
        <f>IF(B19&lt;18,"",Table!I3)</f>
        <v/>
      </c>
      <c r="W25" s="88" t="str">
        <f>IF(B19&lt;18,"",Table!P3)</f>
        <v/>
      </c>
    </row>
    <row r="26" spans="1:27" s="33" customFormat="1" ht="15" x14ac:dyDescent="0.2">
      <c r="A26" s="102" t="str">
        <f>IF($B$6="F","Par mois (12x)","Pro Monat (12x)")</f>
        <v>Pro Monat (12x)</v>
      </c>
      <c r="B26" s="104">
        <f>U29</f>
        <v>0</v>
      </c>
      <c r="C26" s="104">
        <f>U30</f>
        <v>0</v>
      </c>
      <c r="E26" s="45"/>
      <c r="F26" s="32"/>
      <c r="G26" s="32"/>
      <c r="H26" s="32"/>
      <c r="I26" s="31"/>
      <c r="J26" s="32"/>
      <c r="K26" s="32"/>
      <c r="L26" s="34"/>
      <c r="M26" s="34"/>
      <c r="N26" s="34"/>
      <c r="O26" s="34"/>
      <c r="T26" s="44" t="s">
        <v>5</v>
      </c>
      <c r="U26" s="90" t="str">
        <f>IF(B19&lt;18,"",Table!C3)</f>
        <v/>
      </c>
      <c r="V26" s="91" t="str">
        <f>IF(B19&lt;18,"",Table!J3)</f>
        <v/>
      </c>
      <c r="W26" s="91" t="str">
        <f>IF(B19&lt;18,"",Table!Q3)</f>
        <v/>
      </c>
    </row>
    <row r="27" spans="1:27" s="33" customFormat="1" ht="15" x14ac:dyDescent="0.2">
      <c r="A27" s="22"/>
      <c r="B27" s="23"/>
      <c r="C27" s="24"/>
      <c r="E27" s="45"/>
      <c r="F27" s="32"/>
      <c r="G27" s="32"/>
      <c r="H27" s="32"/>
      <c r="I27" s="31"/>
      <c r="J27" s="32"/>
      <c r="K27" s="32"/>
      <c r="L27" s="34"/>
      <c r="M27" s="34"/>
      <c r="N27" s="34"/>
      <c r="O27" s="34"/>
      <c r="T27" s="86" t="s">
        <v>41</v>
      </c>
      <c r="U27" s="87">
        <f>IF(U25="",0,MROUND($V$20*(U25/100),0.05))</f>
        <v>0</v>
      </c>
      <c r="V27" s="87">
        <f>IF(V25="",0,MROUND($V$20*(V25/100),0.05))</f>
        <v>0</v>
      </c>
      <c r="W27" s="87">
        <f>IF(W25="",0,MROUND($V$20*(W25/100),0.05))</f>
        <v>0</v>
      </c>
    </row>
    <row r="28" spans="1:27" s="33" customFormat="1" ht="15" x14ac:dyDescent="0.2">
      <c r="A28" s="100" t="str">
        <f>IF($B$6="F","Plan d'épargne Plus","Sparplan Plus")</f>
        <v>Sparplan Plus</v>
      </c>
      <c r="B28" s="101" t="str">
        <f>IF($B$6="F","Employé","Arbeitnehmer")</f>
        <v>Arbeitnehmer</v>
      </c>
      <c r="C28" s="101" t="str">
        <f>IF($B$6="F","Employeur","Arbeitgeber")</f>
        <v>Arbeitgeber</v>
      </c>
      <c r="D28" s="45"/>
      <c r="E28" s="45"/>
      <c r="F28" s="32"/>
      <c r="G28" s="32"/>
      <c r="H28" s="32"/>
      <c r="I28" s="31"/>
      <c r="J28" s="32"/>
      <c r="K28" s="32"/>
      <c r="L28" s="34"/>
      <c r="M28" s="34"/>
      <c r="N28" s="34"/>
      <c r="O28" s="34"/>
      <c r="T28" s="80" t="s">
        <v>40</v>
      </c>
      <c r="U28" s="90">
        <f>IF(U25="",0,MROUND($V$20*(U26/100),0.05))</f>
        <v>0</v>
      </c>
      <c r="V28" s="90">
        <f>IF(U26="",0,MROUND($V$20*(V26/100),0.05))</f>
        <v>0</v>
      </c>
      <c r="W28" s="90">
        <f>IF(W26="",0,MROUND($V$20*(W26/100),0.05))</f>
        <v>0</v>
      </c>
      <c r="X28" s="22"/>
      <c r="Y28" s="22"/>
      <c r="Z28" s="22"/>
      <c r="AA28" s="22"/>
    </row>
    <row r="29" spans="1:27" x14ac:dyDescent="0.2">
      <c r="A29" s="102" t="str">
        <f>IF($B$6="F","Taux de cotisations","Beitragsatz")</f>
        <v>Beitragsatz</v>
      </c>
      <c r="B29" s="103" t="str">
        <f>V25</f>
        <v/>
      </c>
      <c r="C29" s="103" t="str">
        <f>V26</f>
        <v/>
      </c>
      <c r="T29" s="89" t="s">
        <v>42</v>
      </c>
      <c r="U29" s="87">
        <f>MROUND(U27/12,0.05)</f>
        <v>0</v>
      </c>
      <c r="V29" s="87">
        <f t="shared" ref="V29:W29" si="0">MROUND(V27/12,0.05)</f>
        <v>0</v>
      </c>
      <c r="W29" s="87">
        <f t="shared" si="0"/>
        <v>0</v>
      </c>
    </row>
    <row r="30" spans="1:27" x14ac:dyDescent="0.2">
      <c r="A30" s="102" t="str">
        <f>IF($B$6="F","Cotisations annuelles","Jährliche Beiträge")</f>
        <v>Jährliche Beiträge</v>
      </c>
      <c r="B30" s="103">
        <f>V27</f>
        <v>0</v>
      </c>
      <c r="C30" s="103">
        <f>V28</f>
        <v>0</v>
      </c>
      <c r="D30" s="92"/>
      <c r="E30" s="92"/>
      <c r="T30" s="63" t="s">
        <v>43</v>
      </c>
      <c r="U30" s="90">
        <f>MROUND(U28/12,0.05)</f>
        <v>0</v>
      </c>
      <c r="V30" s="90">
        <f t="shared" ref="V30:W30" si="1">MROUND(V28/12,0.05)</f>
        <v>0</v>
      </c>
      <c r="W30" s="90">
        <f t="shared" si="1"/>
        <v>0</v>
      </c>
      <c r="X30" s="27"/>
      <c r="Y30" s="27"/>
      <c r="Z30" s="27"/>
      <c r="AA30" s="27"/>
    </row>
    <row r="31" spans="1:27" s="47" customFormat="1" x14ac:dyDescent="0.2">
      <c r="A31" s="102" t="str">
        <f>IF($B$6="F","Par mois (12x)","Pro Monat (12x)")</f>
        <v>Pro Monat (12x)</v>
      </c>
      <c r="B31" s="104">
        <f>V29</f>
        <v>0</v>
      </c>
      <c r="C31" s="104">
        <f>V30</f>
        <v>0</v>
      </c>
      <c r="D31" s="92"/>
      <c r="E31" s="92"/>
      <c r="F31" s="46"/>
      <c r="G31" s="46"/>
      <c r="H31" s="46"/>
      <c r="I31" s="46"/>
      <c r="J31" s="113"/>
      <c r="K31" s="113"/>
      <c r="L31" s="113"/>
      <c r="M31" s="113"/>
      <c r="N31" s="113"/>
      <c r="O31" s="113"/>
      <c r="U31" s="24"/>
      <c r="V31" s="24"/>
      <c r="W31" s="24"/>
      <c r="X31" s="22"/>
      <c r="Y31" s="22"/>
      <c r="Z31" s="22"/>
      <c r="AA31" s="22"/>
    </row>
    <row r="32" spans="1:27" s="47" customFormat="1" ht="15" x14ac:dyDescent="0.2">
      <c r="A32" s="105" t="str">
        <f>IF($B$6="F","Différence avec le plan Standant, par mois","Unterschied zum Sparplan Standard, pro Monat")</f>
        <v>Unterschied zum Sparplan Standard, pro Monat</v>
      </c>
      <c r="B32" s="109">
        <f>V33</f>
        <v>0</v>
      </c>
      <c r="C32" s="109">
        <v>0</v>
      </c>
      <c r="D32" s="93"/>
      <c r="E32" s="93"/>
      <c r="F32" s="46"/>
      <c r="G32" s="46"/>
      <c r="H32" s="46"/>
      <c r="I32" s="46"/>
      <c r="J32" s="48"/>
      <c r="K32" s="48"/>
      <c r="L32" s="48"/>
      <c r="M32" s="48"/>
      <c r="N32" s="48"/>
      <c r="O32" s="48"/>
      <c r="V32" s="96" t="s">
        <v>46</v>
      </c>
      <c r="W32" s="97" t="s">
        <v>47</v>
      </c>
      <c r="X32" s="97"/>
      <c r="Y32" s="97" t="s">
        <v>48</v>
      </c>
      <c r="Z32" s="22"/>
      <c r="AA32"/>
    </row>
    <row r="33" spans="1:27" s="2" customFormat="1" ht="15" x14ac:dyDescent="0.2">
      <c r="A33" s="49"/>
      <c r="B33" s="50"/>
      <c r="C33" s="3"/>
      <c r="D33" s="94"/>
      <c r="E33" s="95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3"/>
      <c r="T33" s="89" t="s">
        <v>44</v>
      </c>
      <c r="U33" s="98"/>
      <c r="V33" s="87">
        <f>V29-U29</f>
        <v>0</v>
      </c>
      <c r="W33" s="87">
        <f>W29-V29</f>
        <v>0</v>
      </c>
      <c r="X33" s="98"/>
      <c r="Y33" s="87">
        <f>W29-U29</f>
        <v>0</v>
      </c>
      <c r="Z33" s="22"/>
      <c r="AA33"/>
    </row>
    <row r="34" spans="1:27" s="2" customFormat="1" ht="15" x14ac:dyDescent="0.2">
      <c r="A34" s="100" t="str">
        <f>IF($B$6="F","Plan d'épargne Maxi","Sparplan Maxi")</f>
        <v>Sparplan Maxi</v>
      </c>
      <c r="B34" s="101" t="str">
        <f>IF($B$6="F","Employé","Arbeitnehmer")</f>
        <v>Arbeitnehmer</v>
      </c>
      <c r="C34" s="101" t="str">
        <f>IF($B$6="F","Employeur","Arbeitgeber")</f>
        <v>Arbeitgeber</v>
      </c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T34" s="63" t="s">
        <v>45</v>
      </c>
      <c r="U34" s="61"/>
      <c r="V34" s="90">
        <f>V30-U30</f>
        <v>0</v>
      </c>
      <c r="W34" s="90">
        <f>W30-V30</f>
        <v>0</v>
      </c>
      <c r="X34" s="61"/>
      <c r="Y34" s="90">
        <f>W30-U30</f>
        <v>0</v>
      </c>
      <c r="Z34"/>
      <c r="AA34"/>
    </row>
    <row r="35" spans="1:27" s="2" customFormat="1" ht="15" x14ac:dyDescent="0.2">
      <c r="A35" s="102" t="str">
        <f>IF($B$6="F","Taux de cotisations","Beitragsatz")</f>
        <v>Beitragsatz</v>
      </c>
      <c r="B35" s="103" t="str">
        <f>W25</f>
        <v/>
      </c>
      <c r="C35" s="103" t="str">
        <f>W26</f>
        <v/>
      </c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U35" s="82"/>
      <c r="V35" s="82"/>
      <c r="W35" s="82"/>
      <c r="X35"/>
      <c r="Y35"/>
      <c r="Z35"/>
      <c r="AA35"/>
    </row>
    <row r="36" spans="1:27" s="2" customFormat="1" ht="15" x14ac:dyDescent="0.2">
      <c r="A36" s="102" t="str">
        <f>IF($B$6="F","Cotisations annuelles","Jährliche Beiträge")</f>
        <v>Jährliche Beiträge</v>
      </c>
      <c r="B36" s="103">
        <f>W27</f>
        <v>0</v>
      </c>
      <c r="C36" s="103">
        <f>W28</f>
        <v>0</v>
      </c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U36" s="82"/>
      <c r="V36" s="82"/>
      <c r="W36" s="82"/>
      <c r="X36"/>
      <c r="Y36"/>
      <c r="Z36"/>
      <c r="AA36"/>
    </row>
    <row r="37" spans="1:27" s="2" customFormat="1" ht="15" x14ac:dyDescent="0.2">
      <c r="A37" s="102" t="str">
        <f>IF($B$6="F","Par mois (12x)","Pro Monat (12x)")</f>
        <v>Pro Monat (12x)</v>
      </c>
      <c r="B37" s="104">
        <f>W29</f>
        <v>0</v>
      </c>
      <c r="C37" s="104">
        <f>W30</f>
        <v>0</v>
      </c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U37" s="82"/>
      <c r="V37" s="82"/>
      <c r="W37" s="82"/>
      <c r="X37"/>
      <c r="Y37"/>
      <c r="Z37"/>
      <c r="AA37"/>
    </row>
    <row r="38" spans="1:27" s="2" customFormat="1" ht="15" x14ac:dyDescent="0.2">
      <c r="A38" s="105" t="str">
        <f>IF($B$6="F","Différence avec le plan Plus, par mois","Unterschied zum Sparplan Plus, pro Monat")</f>
        <v>Unterschied zum Sparplan Plus, pro Monat</v>
      </c>
      <c r="B38" s="109">
        <f>W33</f>
        <v>0</v>
      </c>
      <c r="C38" s="109">
        <v>0</v>
      </c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U38" s="82"/>
      <c r="V38" s="82"/>
      <c r="W38" s="82"/>
      <c r="X38"/>
      <c r="Y38"/>
      <c r="Z38"/>
      <c r="AA38"/>
    </row>
    <row r="39" spans="1:27" s="2" customFormat="1" ht="15" x14ac:dyDescent="0.2">
      <c r="A39" s="105" t="str">
        <f>IF($B$6="F","Différence avec le plan Standard, par mois","Unterschied zum Sparplan Standard, pro Monat")</f>
        <v>Unterschied zum Sparplan Standard, pro Monat</v>
      </c>
      <c r="B39" s="109">
        <f>Y33</f>
        <v>0</v>
      </c>
      <c r="C39" s="109">
        <v>0</v>
      </c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U39" s="82"/>
      <c r="V39" s="82"/>
      <c r="W39" s="82"/>
      <c r="X39"/>
      <c r="Y39"/>
      <c r="Z39"/>
      <c r="AA39"/>
    </row>
    <row r="40" spans="1:27" s="2" customFormat="1" ht="15" x14ac:dyDescent="0.2">
      <c r="A40" s="49"/>
      <c r="B40" s="50"/>
      <c r="C40" s="3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U40" s="82"/>
      <c r="V40" s="82"/>
      <c r="W40" s="82"/>
      <c r="X40"/>
      <c r="Y40"/>
      <c r="Z40"/>
      <c r="AA40"/>
    </row>
    <row r="41" spans="1:27" s="2" customFormat="1" ht="15" x14ac:dyDescent="0.2">
      <c r="A41" s="99" t="str">
        <f>IF($B$6="F",T47,T51)</f>
        <v>Bemerkungen</v>
      </c>
      <c r="B41" s="50"/>
      <c r="C41" s="3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U41" s="82"/>
      <c r="V41" s="82"/>
      <c r="W41" s="82"/>
      <c r="X41"/>
      <c r="Y41"/>
      <c r="Z41"/>
      <c r="AA41"/>
    </row>
    <row r="42" spans="1:27" s="2" customFormat="1" ht="15" x14ac:dyDescent="0.2">
      <c r="A42" s="23" t="str">
        <f>IF($B$6="F",T48,T52)</f>
        <v>Diese Werte sind unverbindlich. Unsere Kasse übernimmt Verpflichtungen nur aufgrund der tatsächlichen</v>
      </c>
      <c r="B42" s="50"/>
      <c r="C42" s="3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U42" s="82"/>
      <c r="V42" s="82"/>
      <c r="W42" s="82"/>
      <c r="X42"/>
      <c r="Y42"/>
      <c r="Z42"/>
      <c r="AA42"/>
    </row>
    <row r="43" spans="1:27" s="2" customFormat="1" ht="15" x14ac:dyDescent="0.2">
      <c r="A43" s="23" t="str">
        <f>IF($B$6="F",T49,T53)</f>
        <v>Situation zum Zeitpunkt der Erhebung der Beiträge.</v>
      </c>
      <c r="B43" s="50"/>
      <c r="C43" s="3"/>
      <c r="D43" s="5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U43" s="83"/>
      <c r="V43" s="83"/>
      <c r="W43" s="83"/>
      <c r="X43" s="66"/>
      <c r="Y43" s="66"/>
      <c r="Z43" s="66"/>
      <c r="AA43" s="66"/>
    </row>
    <row r="44" spans="1:27" s="2" customFormat="1" ht="15" x14ac:dyDescent="0.2">
      <c r="A44" s="47"/>
      <c r="B44" s="50"/>
      <c r="C44" s="3"/>
      <c r="D44" s="5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U44" s="83"/>
      <c r="V44" s="83"/>
      <c r="W44" s="83"/>
      <c r="X44" s="66"/>
      <c r="Y44" s="66"/>
      <c r="Z44" s="66"/>
      <c r="AA44" s="66"/>
    </row>
    <row r="45" spans="1:27" s="2" customFormat="1" ht="15" x14ac:dyDescent="0.2">
      <c r="A45" s="69">
        <f ca="1">TODAY()</f>
        <v>45302</v>
      </c>
      <c r="B45" s="50"/>
      <c r="C45" s="3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U45" s="83"/>
      <c r="V45" s="83"/>
      <c r="W45" s="83"/>
      <c r="X45" s="66"/>
      <c r="Y45" s="66"/>
      <c r="Z45" s="66"/>
      <c r="AA45" s="66"/>
    </row>
    <row r="46" spans="1:27" s="2" customFormat="1" ht="12" x14ac:dyDescent="0.2"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U46" s="84"/>
      <c r="V46" s="84"/>
      <c r="W46" s="84"/>
      <c r="X46" s="67"/>
      <c r="Y46" s="67"/>
      <c r="Z46" s="67"/>
      <c r="AA46" s="67"/>
    </row>
    <row r="47" spans="1:27" s="2" customFormat="1" ht="15.75" x14ac:dyDescent="0.25">
      <c r="D47" s="51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T47" s="68" t="s">
        <v>23</v>
      </c>
      <c r="U47" s="24"/>
      <c r="V47" s="24"/>
      <c r="W47" s="24"/>
      <c r="X47" s="22"/>
    </row>
    <row r="48" spans="1:27" s="2" customFormat="1" ht="15.75" x14ac:dyDescent="0.2">
      <c r="D48" s="5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T48" s="65" t="s">
        <v>24</v>
      </c>
      <c r="U48" s="24"/>
      <c r="V48" s="24"/>
      <c r="W48" s="24"/>
      <c r="X48" s="22"/>
    </row>
    <row r="49" spans="1:24" s="2" customFormat="1" ht="15.75" x14ac:dyDescent="0.25">
      <c r="D49" s="51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T49" s="64" t="s">
        <v>49</v>
      </c>
      <c r="U49" s="24"/>
      <c r="V49" s="24"/>
      <c r="W49" s="24"/>
      <c r="X49" s="22"/>
    </row>
    <row r="50" spans="1:24" s="2" customFormat="1" ht="15.75" x14ac:dyDescent="0.25">
      <c r="D50" s="51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T50" s="64"/>
      <c r="U50" s="24"/>
      <c r="V50" s="24"/>
      <c r="W50" s="24"/>
      <c r="X50" s="22"/>
    </row>
    <row r="51" spans="1:24" s="2" customFormat="1" ht="15.75" x14ac:dyDescent="0.25">
      <c r="D51" s="51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T51" s="68" t="s">
        <v>25</v>
      </c>
      <c r="U51" s="24"/>
      <c r="V51" s="24"/>
      <c r="W51" s="24"/>
      <c r="X51" s="22"/>
    </row>
    <row r="52" spans="1:24" s="2" customFormat="1" ht="15.75" x14ac:dyDescent="0.25">
      <c r="A52" s="49"/>
      <c r="B52" s="50"/>
      <c r="C52" s="3"/>
      <c r="D52" s="51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T52" s="64" t="s">
        <v>26</v>
      </c>
      <c r="U52" s="24"/>
      <c r="V52" s="24"/>
      <c r="W52" s="24"/>
      <c r="X52" s="22"/>
    </row>
    <row r="53" spans="1:24" s="2" customFormat="1" ht="15.75" x14ac:dyDescent="0.25">
      <c r="A53" s="49"/>
      <c r="B53" s="50"/>
      <c r="C53" s="3"/>
      <c r="D53" s="51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T53" s="64" t="s">
        <v>27</v>
      </c>
      <c r="U53" s="24"/>
      <c r="V53" s="24"/>
      <c r="W53" s="24"/>
      <c r="X53" s="22"/>
    </row>
    <row r="54" spans="1:24" s="2" customFormat="1" ht="15.75" x14ac:dyDescent="0.25">
      <c r="A54" s="49"/>
      <c r="B54" s="50"/>
      <c r="C54" s="3"/>
      <c r="D54" s="5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T54" s="64"/>
      <c r="U54" s="24"/>
      <c r="V54" s="24"/>
      <c r="W54" s="24"/>
      <c r="X54" s="22"/>
    </row>
    <row r="55" spans="1:24" s="2" customFormat="1" ht="15.75" x14ac:dyDescent="0.25">
      <c r="A55" s="49"/>
      <c r="B55" s="50"/>
      <c r="C55" s="3"/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T55" s="64" t="s">
        <v>38</v>
      </c>
      <c r="U55" s="24"/>
      <c r="V55" s="24"/>
      <c r="W55" s="24"/>
      <c r="X55" s="22"/>
    </row>
    <row r="56" spans="1:24" s="2" customFormat="1" ht="15.75" x14ac:dyDescent="0.25">
      <c r="A56" s="49"/>
      <c r="B56" s="50"/>
      <c r="C56" s="3"/>
      <c r="D56" s="51"/>
      <c r="E56" s="52"/>
      <c r="F56" s="54"/>
      <c r="G56" s="52"/>
      <c r="H56" s="52"/>
      <c r="I56" s="52"/>
      <c r="J56" s="52"/>
      <c r="K56" s="52"/>
      <c r="L56" s="52"/>
      <c r="M56" s="52"/>
      <c r="N56" s="52"/>
      <c r="O56" s="52"/>
      <c r="T56" s="64" t="s">
        <v>39</v>
      </c>
      <c r="U56" s="24"/>
      <c r="V56" s="24"/>
      <c r="W56" s="24"/>
      <c r="X56" s="22"/>
    </row>
    <row r="57" spans="1:24" s="2" customFormat="1" x14ac:dyDescent="0.2">
      <c r="A57" s="49"/>
      <c r="B57" s="50"/>
      <c r="C57" s="3"/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T57" s="23"/>
      <c r="U57" s="24"/>
      <c r="V57" s="24"/>
      <c r="W57" s="24"/>
      <c r="X57" s="22"/>
    </row>
    <row r="58" spans="1:24" s="2" customFormat="1" x14ac:dyDescent="0.2">
      <c r="A58" s="49"/>
      <c r="B58" s="50"/>
      <c r="C58" s="3"/>
      <c r="D58" s="51"/>
      <c r="E58" s="52"/>
      <c r="F58" s="54"/>
      <c r="G58" s="52"/>
      <c r="H58" s="52"/>
      <c r="I58" s="52"/>
      <c r="J58" s="52"/>
      <c r="K58" s="52"/>
      <c r="L58" s="52"/>
      <c r="M58" s="52"/>
      <c r="N58" s="52"/>
      <c r="O58" s="52"/>
      <c r="T58" s="23"/>
      <c r="U58" s="24"/>
      <c r="V58" s="24"/>
      <c r="W58" s="24"/>
      <c r="X58" s="22"/>
    </row>
    <row r="59" spans="1:24" s="2" customFormat="1" x14ac:dyDescent="0.2">
      <c r="A59" s="49"/>
      <c r="B59" s="50"/>
      <c r="C59" s="3"/>
      <c r="D59" s="51"/>
      <c r="E59" s="52"/>
      <c r="F59" s="54"/>
      <c r="G59" s="52"/>
      <c r="H59" s="52"/>
      <c r="I59" s="52"/>
      <c r="J59" s="52"/>
      <c r="K59" s="52"/>
      <c r="L59" s="52"/>
      <c r="M59" s="52"/>
      <c r="N59" s="52"/>
      <c r="O59" s="52"/>
      <c r="T59" s="23"/>
      <c r="U59" s="24"/>
      <c r="V59" s="24"/>
      <c r="W59" s="24"/>
      <c r="X59" s="22"/>
    </row>
    <row r="60" spans="1:24" s="2" customFormat="1" x14ac:dyDescent="0.2">
      <c r="A60" s="49"/>
      <c r="B60" s="50"/>
      <c r="C60" s="3"/>
      <c r="D60" s="51"/>
      <c r="E60" s="52"/>
      <c r="F60" s="54"/>
      <c r="G60" s="52"/>
      <c r="H60" s="52"/>
      <c r="I60" s="52"/>
      <c r="J60" s="52"/>
      <c r="K60" s="52"/>
      <c r="L60" s="52"/>
      <c r="M60" s="52"/>
      <c r="N60" s="52"/>
      <c r="O60" s="52"/>
      <c r="T60" s="23"/>
      <c r="U60" s="24"/>
      <c r="V60" s="24"/>
      <c r="W60" s="24"/>
      <c r="X60" s="22"/>
    </row>
    <row r="61" spans="1:24" s="2" customFormat="1" x14ac:dyDescent="0.2">
      <c r="A61" s="49"/>
      <c r="B61" s="50"/>
      <c r="C61" s="3"/>
      <c r="D61" s="51"/>
      <c r="E61" s="52"/>
      <c r="F61" s="54"/>
      <c r="G61" s="52"/>
      <c r="H61" s="52"/>
      <c r="I61" s="52"/>
      <c r="J61" s="52"/>
      <c r="K61" s="52"/>
      <c r="L61" s="52"/>
      <c r="M61" s="52"/>
      <c r="N61" s="52"/>
      <c r="O61" s="52"/>
      <c r="T61" s="23"/>
      <c r="U61" s="24"/>
      <c r="V61" s="24"/>
      <c r="W61" s="24"/>
      <c r="X61" s="22"/>
    </row>
    <row r="62" spans="1:24" s="2" customFormat="1" x14ac:dyDescent="0.2">
      <c r="A62" s="49"/>
      <c r="B62" s="50"/>
      <c r="C62" s="3"/>
      <c r="D62" s="51"/>
      <c r="E62" s="52"/>
      <c r="F62" s="54"/>
      <c r="G62" s="52"/>
      <c r="H62" s="52"/>
      <c r="I62" s="52"/>
      <c r="J62" s="52"/>
      <c r="K62" s="52"/>
      <c r="L62" s="52"/>
      <c r="M62" s="52"/>
      <c r="N62" s="52"/>
      <c r="O62" s="52"/>
      <c r="T62" s="23"/>
      <c r="U62" s="24"/>
      <c r="V62" s="24"/>
      <c r="W62" s="24"/>
      <c r="X62" s="22"/>
    </row>
    <row r="63" spans="1:24" s="2" customFormat="1" x14ac:dyDescent="0.2">
      <c r="A63" s="49"/>
      <c r="B63" s="50"/>
      <c r="C63" s="3"/>
      <c r="D63" s="51"/>
      <c r="E63" s="52"/>
      <c r="F63" s="54"/>
      <c r="G63" s="52"/>
      <c r="H63" s="52"/>
      <c r="I63" s="52"/>
      <c r="J63" s="52"/>
      <c r="K63" s="52"/>
      <c r="L63" s="52"/>
      <c r="M63" s="52"/>
      <c r="N63" s="52"/>
      <c r="O63" s="52"/>
      <c r="T63" s="23"/>
      <c r="U63" s="24"/>
      <c r="V63" s="24"/>
      <c r="W63" s="24"/>
      <c r="X63" s="22"/>
    </row>
    <row r="64" spans="1:24" s="2" customFormat="1" x14ac:dyDescent="0.2">
      <c r="A64" s="49"/>
      <c r="B64" s="50"/>
      <c r="C64" s="3"/>
      <c r="D64" s="51"/>
      <c r="E64" s="52"/>
      <c r="F64" s="54"/>
      <c r="G64" s="52"/>
      <c r="H64" s="52"/>
      <c r="I64" s="52"/>
      <c r="J64" s="52"/>
      <c r="K64" s="52"/>
      <c r="L64" s="52"/>
      <c r="M64" s="52"/>
      <c r="N64" s="52"/>
      <c r="O64" s="52"/>
      <c r="T64" s="23"/>
      <c r="U64" s="24"/>
      <c r="V64" s="24"/>
      <c r="W64" s="24"/>
      <c r="X64" s="22"/>
    </row>
    <row r="65" spans="1:24" s="2" customFormat="1" x14ac:dyDescent="0.2">
      <c r="A65" s="49"/>
      <c r="B65" s="50"/>
      <c r="C65" s="3"/>
      <c r="D65" s="51"/>
      <c r="E65" s="52"/>
      <c r="F65" s="54"/>
      <c r="G65" s="52"/>
      <c r="H65" s="52"/>
      <c r="I65" s="52"/>
      <c r="J65" s="52"/>
      <c r="K65" s="52"/>
      <c r="L65" s="52"/>
      <c r="M65" s="52"/>
      <c r="N65" s="52"/>
      <c r="O65" s="52"/>
      <c r="T65" s="23"/>
      <c r="U65" s="24"/>
      <c r="V65" s="24"/>
      <c r="W65" s="24"/>
      <c r="X65" s="22"/>
    </row>
    <row r="66" spans="1:24" s="2" customFormat="1" x14ac:dyDescent="0.2">
      <c r="A66" s="49"/>
      <c r="B66" s="50"/>
      <c r="C66" s="3"/>
      <c r="D66" s="51"/>
      <c r="E66" s="52"/>
      <c r="F66" s="54"/>
      <c r="G66" s="52"/>
      <c r="H66" s="52"/>
      <c r="I66" s="52"/>
      <c r="J66" s="52"/>
      <c r="K66" s="52"/>
      <c r="L66" s="52"/>
      <c r="M66" s="52"/>
      <c r="N66" s="52"/>
      <c r="O66" s="52"/>
      <c r="T66" s="23"/>
      <c r="U66" s="24"/>
      <c r="V66" s="24"/>
      <c r="W66" s="24"/>
      <c r="X66" s="22"/>
    </row>
    <row r="67" spans="1:24" s="2" customFormat="1" x14ac:dyDescent="0.2">
      <c r="A67" s="49"/>
      <c r="B67" s="50"/>
      <c r="C67" s="3"/>
      <c r="D67" s="51"/>
      <c r="E67" s="52"/>
      <c r="F67" s="54"/>
      <c r="G67" s="52"/>
      <c r="H67" s="52"/>
      <c r="I67" s="52"/>
      <c r="J67" s="52"/>
      <c r="K67" s="52"/>
      <c r="L67" s="52"/>
      <c r="M67" s="52"/>
      <c r="N67" s="52"/>
      <c r="O67" s="52"/>
      <c r="T67" s="23"/>
      <c r="U67" s="24"/>
      <c r="V67" s="24"/>
      <c r="W67" s="24"/>
      <c r="X67" s="22"/>
    </row>
    <row r="68" spans="1:24" s="2" customFormat="1" x14ac:dyDescent="0.2">
      <c r="A68" s="49"/>
      <c r="B68" s="50"/>
      <c r="C68" s="3"/>
      <c r="D68" s="51"/>
      <c r="E68" s="52"/>
      <c r="F68" s="54"/>
      <c r="G68" s="52"/>
      <c r="H68" s="52"/>
      <c r="I68" s="52"/>
      <c r="J68" s="52"/>
      <c r="K68" s="52"/>
      <c r="L68" s="52"/>
      <c r="M68" s="52"/>
      <c r="N68" s="52"/>
      <c r="O68" s="52"/>
      <c r="T68" s="23"/>
      <c r="U68" s="24"/>
      <c r="V68" s="24"/>
      <c r="W68" s="24"/>
      <c r="X68" s="22"/>
    </row>
    <row r="69" spans="1:24" s="2" customFormat="1" x14ac:dyDescent="0.2">
      <c r="A69" s="49"/>
      <c r="B69" s="50"/>
      <c r="C69" s="3"/>
      <c r="D69" s="51"/>
      <c r="E69" s="52"/>
      <c r="F69" s="54"/>
      <c r="G69" s="52"/>
      <c r="H69" s="52"/>
      <c r="I69" s="52"/>
      <c r="J69" s="52"/>
      <c r="K69" s="52"/>
      <c r="L69" s="52"/>
      <c r="M69" s="52"/>
      <c r="N69" s="52"/>
      <c r="O69" s="52"/>
      <c r="T69" s="23"/>
      <c r="U69" s="24"/>
      <c r="V69" s="24"/>
      <c r="W69" s="24"/>
      <c r="X69" s="22"/>
    </row>
    <row r="70" spans="1:24" s="2" customFormat="1" x14ac:dyDescent="0.2">
      <c r="A70" s="49"/>
      <c r="B70" s="50"/>
      <c r="C70" s="3"/>
      <c r="D70" s="51"/>
      <c r="E70" s="52"/>
      <c r="F70" s="54"/>
      <c r="G70" s="52"/>
      <c r="H70" s="52"/>
      <c r="I70" s="52"/>
      <c r="J70" s="52"/>
      <c r="K70" s="52"/>
      <c r="L70" s="52"/>
      <c r="M70" s="52"/>
      <c r="N70" s="52"/>
      <c r="O70" s="52"/>
      <c r="T70" s="23"/>
      <c r="U70" s="24"/>
      <c r="V70" s="24"/>
      <c r="W70" s="24"/>
      <c r="X70" s="22"/>
    </row>
    <row r="71" spans="1:24" s="2" customFormat="1" x14ac:dyDescent="0.2">
      <c r="A71" s="49"/>
      <c r="B71" s="50"/>
      <c r="C71" s="3"/>
      <c r="D71" s="51"/>
      <c r="E71" s="52"/>
      <c r="F71" s="54"/>
      <c r="G71" s="52"/>
      <c r="H71" s="52"/>
      <c r="I71" s="52"/>
      <c r="J71" s="52"/>
      <c r="K71" s="52"/>
      <c r="L71" s="52"/>
      <c r="M71" s="52"/>
      <c r="N71" s="52"/>
      <c r="O71" s="52"/>
      <c r="T71" s="23"/>
      <c r="U71" s="24"/>
      <c r="V71" s="24"/>
      <c r="W71" s="24"/>
      <c r="X71" s="22"/>
    </row>
    <row r="72" spans="1:24" s="2" customFormat="1" x14ac:dyDescent="0.2">
      <c r="A72" s="49"/>
      <c r="B72" s="50"/>
      <c r="C72" s="3"/>
      <c r="D72" s="51"/>
      <c r="E72" s="52"/>
      <c r="F72" s="54"/>
      <c r="G72" s="52"/>
      <c r="H72" s="52"/>
      <c r="I72" s="52"/>
      <c r="J72" s="52"/>
      <c r="K72" s="52"/>
      <c r="L72" s="52"/>
      <c r="M72" s="52"/>
      <c r="N72" s="52"/>
      <c r="O72" s="52"/>
      <c r="T72" s="23"/>
      <c r="U72" s="24"/>
      <c r="V72" s="24"/>
      <c r="W72" s="24"/>
      <c r="X72" s="22"/>
    </row>
    <row r="73" spans="1:24" s="2" customFormat="1" x14ac:dyDescent="0.2">
      <c r="A73" s="49"/>
      <c r="B73" s="50"/>
      <c r="C73" s="3"/>
      <c r="D73" s="51"/>
      <c r="E73" s="52"/>
      <c r="F73" s="54"/>
      <c r="G73" s="52"/>
      <c r="H73" s="52"/>
      <c r="I73" s="52"/>
      <c r="J73" s="52"/>
      <c r="K73" s="52"/>
      <c r="L73" s="52"/>
      <c r="M73" s="52"/>
      <c r="N73" s="52"/>
      <c r="O73" s="52"/>
      <c r="T73" s="23"/>
      <c r="U73" s="24"/>
      <c r="V73" s="24"/>
      <c r="W73" s="24"/>
      <c r="X73" s="22"/>
    </row>
    <row r="74" spans="1:24" s="2" customFormat="1" x14ac:dyDescent="0.2">
      <c r="A74" s="49"/>
      <c r="B74" s="50"/>
      <c r="C74" s="3"/>
      <c r="D74" s="51"/>
      <c r="E74" s="52"/>
      <c r="F74" s="54"/>
      <c r="G74" s="52"/>
      <c r="H74" s="52"/>
      <c r="I74" s="52"/>
      <c r="J74" s="52"/>
      <c r="K74" s="52"/>
      <c r="L74" s="52"/>
      <c r="M74" s="52"/>
      <c r="N74" s="52"/>
      <c r="O74" s="52"/>
      <c r="T74" s="23"/>
      <c r="U74" s="24"/>
      <c r="V74" s="24"/>
      <c r="W74" s="24"/>
      <c r="X74" s="22"/>
    </row>
    <row r="75" spans="1:24" s="2" customFormat="1" x14ac:dyDescent="0.2">
      <c r="A75" s="49"/>
      <c r="B75" s="50"/>
      <c r="C75" s="3"/>
      <c r="D75" s="51"/>
      <c r="E75" s="52"/>
      <c r="F75" s="54"/>
      <c r="G75" s="52"/>
      <c r="H75" s="52"/>
      <c r="I75" s="52"/>
      <c r="J75" s="52"/>
      <c r="K75" s="52"/>
      <c r="L75" s="52"/>
      <c r="M75" s="52"/>
      <c r="N75" s="52"/>
      <c r="O75" s="52"/>
      <c r="T75" s="23"/>
      <c r="U75" s="24"/>
      <c r="V75" s="24"/>
      <c r="W75" s="24"/>
      <c r="X75" s="22"/>
    </row>
    <row r="76" spans="1:24" s="2" customFormat="1" x14ac:dyDescent="0.2">
      <c r="A76" s="49"/>
      <c r="B76" s="50"/>
      <c r="C76" s="3"/>
      <c r="D76" s="51"/>
      <c r="E76" s="52"/>
      <c r="F76" s="54"/>
      <c r="G76" s="52"/>
      <c r="H76" s="52"/>
      <c r="I76" s="52"/>
      <c r="J76" s="52"/>
      <c r="K76" s="52"/>
      <c r="L76" s="52"/>
      <c r="M76" s="52"/>
      <c r="N76" s="52"/>
      <c r="O76" s="52"/>
      <c r="T76" s="23"/>
      <c r="U76" s="24"/>
      <c r="V76" s="24"/>
      <c r="W76" s="24"/>
      <c r="X76" s="22"/>
    </row>
    <row r="77" spans="1:24" s="2" customFormat="1" x14ac:dyDescent="0.2">
      <c r="A77" s="49"/>
      <c r="B77" s="50"/>
      <c r="C77" s="3"/>
      <c r="D77" s="51"/>
      <c r="E77" s="52"/>
      <c r="F77" s="54"/>
      <c r="G77" s="52"/>
      <c r="H77" s="52"/>
      <c r="I77" s="52"/>
      <c r="J77" s="52"/>
      <c r="K77" s="52"/>
      <c r="L77" s="52"/>
      <c r="M77" s="52"/>
      <c r="N77" s="52"/>
      <c r="O77" s="52"/>
      <c r="T77" s="23"/>
      <c r="U77" s="24"/>
      <c r="V77" s="24"/>
      <c r="W77" s="24"/>
      <c r="X77" s="22"/>
    </row>
    <row r="78" spans="1:24" s="2" customFormat="1" x14ac:dyDescent="0.2">
      <c r="A78" s="49"/>
      <c r="B78" s="50"/>
      <c r="C78" s="3"/>
      <c r="D78" s="51"/>
      <c r="E78" s="52"/>
      <c r="F78" s="54"/>
      <c r="G78" s="52"/>
      <c r="H78" s="52"/>
      <c r="I78" s="52"/>
      <c r="J78" s="52"/>
      <c r="K78" s="52"/>
      <c r="L78" s="52"/>
      <c r="M78" s="52"/>
      <c r="N78" s="52"/>
      <c r="O78" s="52"/>
      <c r="T78" s="23"/>
      <c r="U78" s="24"/>
      <c r="V78" s="24"/>
      <c r="W78" s="24"/>
      <c r="X78" s="22"/>
    </row>
    <row r="79" spans="1:24" s="2" customFormat="1" x14ac:dyDescent="0.2">
      <c r="A79" s="49"/>
      <c r="B79" s="50"/>
      <c r="C79" s="3"/>
      <c r="D79" s="51"/>
      <c r="E79" s="52"/>
      <c r="F79" s="54"/>
      <c r="G79" s="52"/>
      <c r="H79" s="52"/>
      <c r="I79" s="52"/>
      <c r="J79" s="52"/>
      <c r="K79" s="52"/>
      <c r="L79" s="52"/>
      <c r="M79" s="52"/>
      <c r="N79" s="52"/>
      <c r="O79" s="52"/>
      <c r="T79" s="23"/>
      <c r="U79" s="24"/>
      <c r="V79" s="24"/>
      <c r="W79" s="24"/>
      <c r="X79" s="22"/>
    </row>
    <row r="80" spans="1:24" s="2" customFormat="1" x14ac:dyDescent="0.2">
      <c r="A80" s="49"/>
      <c r="B80" s="50"/>
      <c r="C80" s="3"/>
      <c r="D80" s="51"/>
      <c r="E80" s="52"/>
      <c r="F80" s="54"/>
      <c r="G80" s="52"/>
      <c r="H80" s="52"/>
      <c r="I80" s="52"/>
      <c r="J80" s="52"/>
      <c r="K80" s="52"/>
      <c r="L80" s="52"/>
      <c r="M80" s="52"/>
      <c r="N80" s="52"/>
      <c r="O80" s="52"/>
      <c r="T80" s="23"/>
      <c r="U80" s="24"/>
      <c r="V80" s="24"/>
      <c r="W80" s="24"/>
      <c r="X80" s="22"/>
    </row>
    <row r="81" spans="1:24" s="2" customFormat="1" x14ac:dyDescent="0.2">
      <c r="A81" s="49"/>
      <c r="B81" s="50"/>
      <c r="C81" s="3"/>
      <c r="D81" s="51"/>
      <c r="E81" s="52"/>
      <c r="F81" s="54"/>
      <c r="G81" s="52"/>
      <c r="H81" s="52"/>
      <c r="I81" s="52"/>
      <c r="J81" s="52"/>
      <c r="K81" s="52"/>
      <c r="L81" s="52"/>
      <c r="M81" s="52"/>
      <c r="N81" s="52"/>
      <c r="O81" s="52"/>
      <c r="T81" s="23"/>
      <c r="U81" s="24"/>
      <c r="V81" s="24"/>
      <c r="W81" s="24"/>
      <c r="X81" s="22"/>
    </row>
    <row r="82" spans="1:24" s="2" customFormat="1" x14ac:dyDescent="0.2">
      <c r="A82" s="49"/>
      <c r="B82" s="50"/>
      <c r="C82" s="3"/>
      <c r="D82" s="51"/>
      <c r="E82" s="52"/>
      <c r="F82" s="54"/>
      <c r="G82" s="52"/>
      <c r="H82" s="52"/>
      <c r="I82" s="52"/>
      <c r="J82" s="52"/>
      <c r="K82" s="52"/>
      <c r="L82" s="52"/>
      <c r="M82" s="52"/>
      <c r="N82" s="52"/>
      <c r="O82" s="52"/>
      <c r="T82" s="23"/>
      <c r="U82" s="24"/>
      <c r="V82" s="24"/>
      <c r="W82" s="24"/>
      <c r="X82" s="22"/>
    </row>
    <row r="83" spans="1:24" s="2" customFormat="1" x14ac:dyDescent="0.2">
      <c r="A83" s="49"/>
      <c r="B83" s="50"/>
      <c r="C83" s="3"/>
      <c r="D83" s="51"/>
      <c r="E83" s="52"/>
      <c r="F83" s="54"/>
      <c r="G83" s="52"/>
      <c r="H83" s="52"/>
      <c r="I83" s="52"/>
      <c r="J83" s="52"/>
      <c r="K83" s="52"/>
      <c r="L83" s="52"/>
      <c r="M83" s="52"/>
      <c r="N83" s="52"/>
      <c r="O83" s="52"/>
      <c r="T83" s="23"/>
      <c r="U83" s="24"/>
      <c r="V83" s="24"/>
      <c r="W83" s="24"/>
      <c r="X83" s="22"/>
    </row>
    <row r="84" spans="1:24" s="2" customFormat="1" x14ac:dyDescent="0.2">
      <c r="A84" s="49"/>
      <c r="B84" s="50"/>
      <c r="C84" s="3"/>
      <c r="D84" s="51"/>
      <c r="E84" s="52"/>
      <c r="F84" s="54"/>
      <c r="G84" s="52"/>
      <c r="H84" s="52"/>
      <c r="I84" s="52"/>
      <c r="J84" s="52"/>
      <c r="K84" s="52"/>
      <c r="L84" s="52"/>
      <c r="M84" s="52"/>
      <c r="N84" s="52"/>
      <c r="O84" s="52"/>
      <c r="T84" s="23"/>
      <c r="U84" s="24"/>
      <c r="V84" s="24"/>
      <c r="W84" s="24"/>
      <c r="X84" s="22"/>
    </row>
    <row r="85" spans="1:24" s="2" customFormat="1" x14ac:dyDescent="0.2">
      <c r="A85" s="49"/>
      <c r="B85" s="50"/>
      <c r="C85" s="3"/>
      <c r="D85" s="51"/>
      <c r="E85" s="52"/>
      <c r="F85" s="54"/>
      <c r="G85" s="52"/>
      <c r="H85" s="52"/>
      <c r="I85" s="52"/>
      <c r="J85" s="52"/>
      <c r="K85" s="52"/>
      <c r="L85" s="52"/>
      <c r="M85" s="52"/>
      <c r="N85" s="52"/>
      <c r="O85" s="52"/>
      <c r="T85" s="23"/>
      <c r="U85" s="24"/>
      <c r="V85" s="24"/>
      <c r="W85" s="24"/>
      <c r="X85" s="22"/>
    </row>
    <row r="86" spans="1:24" s="2" customFormat="1" x14ac:dyDescent="0.2">
      <c r="A86" s="49"/>
      <c r="B86" s="50"/>
      <c r="C86" s="3"/>
      <c r="D86" s="51"/>
      <c r="E86" s="52"/>
      <c r="F86" s="54"/>
      <c r="G86" s="52"/>
      <c r="H86" s="52"/>
      <c r="I86" s="52"/>
      <c r="J86" s="52"/>
      <c r="K86" s="52"/>
      <c r="L86" s="52"/>
      <c r="M86" s="52"/>
      <c r="N86" s="52"/>
      <c r="O86" s="52"/>
      <c r="T86" s="23"/>
      <c r="U86" s="24"/>
      <c r="V86" s="24"/>
      <c r="W86" s="24"/>
      <c r="X86" s="22"/>
    </row>
    <row r="87" spans="1:24" s="2" customFormat="1" x14ac:dyDescent="0.2">
      <c r="A87" s="49"/>
      <c r="B87" s="50"/>
      <c r="C87" s="3"/>
      <c r="D87" s="51"/>
      <c r="E87" s="52"/>
      <c r="F87" s="54"/>
      <c r="G87" s="52"/>
      <c r="H87" s="52"/>
      <c r="I87" s="52"/>
      <c r="J87" s="52"/>
      <c r="K87" s="52"/>
      <c r="L87" s="52"/>
      <c r="M87" s="52"/>
      <c r="N87" s="52"/>
      <c r="O87" s="52"/>
      <c r="T87" s="23"/>
      <c r="U87" s="24"/>
      <c r="V87" s="24"/>
      <c r="W87" s="24"/>
      <c r="X87" s="22"/>
    </row>
    <row r="88" spans="1:24" s="2" customFormat="1" x14ac:dyDescent="0.2">
      <c r="A88" s="49"/>
      <c r="B88" s="50"/>
      <c r="C88" s="3"/>
      <c r="D88" s="51"/>
      <c r="E88" s="52"/>
      <c r="F88" s="54"/>
      <c r="G88" s="52"/>
      <c r="H88" s="52"/>
      <c r="I88" s="52"/>
      <c r="J88" s="52"/>
      <c r="K88" s="52"/>
      <c r="L88" s="52"/>
      <c r="M88" s="52"/>
      <c r="N88" s="52"/>
      <c r="O88" s="52"/>
      <c r="T88" s="23"/>
      <c r="U88" s="24"/>
      <c r="V88" s="24"/>
      <c r="W88" s="24"/>
      <c r="X88" s="22"/>
    </row>
    <row r="89" spans="1:24" s="2" customFormat="1" x14ac:dyDescent="0.2">
      <c r="A89" s="49"/>
      <c r="B89" s="50"/>
      <c r="C89" s="3"/>
      <c r="D89" s="51"/>
      <c r="E89" s="52"/>
      <c r="F89" s="54"/>
      <c r="G89" s="52"/>
      <c r="H89" s="52"/>
      <c r="I89" s="52"/>
      <c r="J89" s="52"/>
      <c r="K89" s="52"/>
      <c r="L89" s="52"/>
      <c r="M89" s="52"/>
      <c r="N89" s="52"/>
      <c r="O89" s="52"/>
      <c r="T89" s="23"/>
      <c r="U89" s="24"/>
      <c r="V89" s="24"/>
      <c r="W89" s="24"/>
      <c r="X89" s="22"/>
    </row>
    <row r="90" spans="1:24" s="2" customFormat="1" x14ac:dyDescent="0.2">
      <c r="A90" s="49"/>
      <c r="B90" s="50"/>
      <c r="C90" s="3"/>
      <c r="D90" s="51"/>
      <c r="E90" s="52"/>
      <c r="F90" s="54"/>
      <c r="G90" s="52"/>
      <c r="H90" s="52"/>
      <c r="I90" s="52"/>
      <c r="J90" s="52"/>
      <c r="K90" s="52"/>
      <c r="L90" s="52"/>
      <c r="M90" s="52"/>
      <c r="N90" s="52"/>
      <c r="O90" s="52"/>
      <c r="T90" s="23"/>
      <c r="U90" s="24"/>
      <c r="V90" s="24"/>
      <c r="W90" s="24"/>
      <c r="X90" s="22"/>
    </row>
    <row r="91" spans="1:24" s="2" customFormat="1" x14ac:dyDescent="0.2">
      <c r="A91" s="49"/>
      <c r="B91" s="50"/>
      <c r="C91" s="3"/>
      <c r="D91" s="51"/>
      <c r="E91" s="52"/>
      <c r="F91" s="54"/>
      <c r="G91" s="52"/>
      <c r="H91" s="52"/>
      <c r="I91" s="52"/>
      <c r="J91" s="52"/>
      <c r="K91" s="52"/>
      <c r="L91" s="52"/>
      <c r="M91" s="52"/>
      <c r="N91" s="52"/>
      <c r="O91" s="52"/>
      <c r="T91" s="23"/>
      <c r="U91" s="24"/>
      <c r="V91" s="24"/>
      <c r="W91" s="24"/>
      <c r="X91" s="22"/>
    </row>
    <row r="92" spans="1:24" s="2" customFormat="1" x14ac:dyDescent="0.2">
      <c r="A92" s="49"/>
      <c r="B92" s="50"/>
      <c r="C92" s="3"/>
      <c r="D92" s="51"/>
      <c r="E92" s="52"/>
      <c r="F92" s="54"/>
      <c r="G92" s="52"/>
      <c r="H92" s="52"/>
      <c r="I92" s="52"/>
      <c r="J92" s="52"/>
      <c r="K92" s="52"/>
      <c r="L92" s="52"/>
      <c r="M92" s="52"/>
      <c r="N92" s="52"/>
      <c r="O92" s="52"/>
      <c r="T92" s="23"/>
      <c r="U92" s="24"/>
      <c r="V92" s="24"/>
      <c r="W92" s="24"/>
      <c r="X92" s="22"/>
    </row>
    <row r="93" spans="1:24" s="2" customFormat="1" x14ac:dyDescent="0.2">
      <c r="A93" s="49"/>
      <c r="B93" s="50"/>
      <c r="C93" s="3"/>
      <c r="D93" s="51"/>
      <c r="E93" s="52"/>
      <c r="F93" s="54"/>
      <c r="G93" s="52"/>
      <c r="H93" s="52"/>
      <c r="I93" s="52"/>
      <c r="J93" s="52"/>
      <c r="K93" s="52"/>
      <c r="L93" s="52"/>
      <c r="M93" s="52"/>
      <c r="N93" s="52"/>
      <c r="O93" s="52"/>
      <c r="T93" s="23"/>
      <c r="U93" s="24"/>
      <c r="V93" s="24"/>
      <c r="W93" s="24"/>
      <c r="X93" s="22"/>
    </row>
    <row r="94" spans="1:24" s="2" customFormat="1" x14ac:dyDescent="0.2">
      <c r="A94" s="49"/>
      <c r="B94" s="50"/>
      <c r="C94" s="3"/>
      <c r="D94" s="51"/>
      <c r="E94" s="52"/>
      <c r="F94" s="54"/>
      <c r="G94" s="52"/>
      <c r="H94" s="52"/>
      <c r="I94" s="52"/>
      <c r="J94" s="52"/>
      <c r="K94" s="52"/>
      <c r="L94" s="52"/>
      <c r="M94" s="52"/>
      <c r="N94" s="52"/>
      <c r="O94" s="52"/>
      <c r="T94" s="23"/>
      <c r="U94" s="24"/>
      <c r="V94" s="24"/>
      <c r="W94" s="24"/>
      <c r="X94" s="22"/>
    </row>
    <row r="95" spans="1:24" s="2" customFormat="1" x14ac:dyDescent="0.2">
      <c r="A95" s="49"/>
      <c r="B95" s="50"/>
      <c r="C95" s="3"/>
      <c r="D95" s="51"/>
      <c r="E95" s="52"/>
      <c r="F95" s="54"/>
      <c r="G95" s="52"/>
      <c r="H95" s="52"/>
      <c r="I95" s="52"/>
      <c r="J95" s="52"/>
      <c r="K95" s="52"/>
      <c r="L95" s="52"/>
      <c r="M95" s="52"/>
      <c r="N95" s="52"/>
      <c r="O95" s="52"/>
      <c r="T95" s="23"/>
      <c r="U95" s="24"/>
      <c r="V95" s="24"/>
      <c r="W95" s="24"/>
      <c r="X95" s="22"/>
    </row>
    <row r="96" spans="1:24" s="2" customFormat="1" x14ac:dyDescent="0.2">
      <c r="A96" s="49"/>
      <c r="B96" s="50"/>
      <c r="C96" s="3"/>
      <c r="D96" s="51"/>
      <c r="E96" s="52"/>
      <c r="F96" s="54"/>
      <c r="G96" s="52"/>
      <c r="H96" s="52"/>
      <c r="I96" s="52"/>
      <c r="J96" s="52"/>
      <c r="K96" s="52"/>
      <c r="L96" s="52"/>
      <c r="M96" s="52"/>
      <c r="N96" s="52"/>
      <c r="O96" s="52"/>
      <c r="T96" s="23"/>
      <c r="U96" s="24"/>
      <c r="V96" s="24"/>
      <c r="W96" s="24"/>
      <c r="X96" s="22"/>
    </row>
    <row r="97" spans="1:24" s="2" customFormat="1" x14ac:dyDescent="0.2">
      <c r="A97" s="49"/>
      <c r="B97" s="50"/>
      <c r="C97" s="3"/>
      <c r="D97" s="51"/>
      <c r="E97" s="52"/>
      <c r="F97" s="54"/>
      <c r="G97" s="52"/>
      <c r="H97" s="52"/>
      <c r="I97" s="52"/>
      <c r="J97" s="52"/>
      <c r="K97" s="52"/>
      <c r="L97" s="52"/>
      <c r="M97" s="52"/>
      <c r="N97" s="52"/>
      <c r="O97" s="52"/>
      <c r="T97" s="23"/>
      <c r="U97" s="24"/>
      <c r="V97" s="24"/>
      <c r="W97" s="24"/>
      <c r="X97" s="22"/>
    </row>
    <row r="98" spans="1:24" s="2" customFormat="1" x14ac:dyDescent="0.2">
      <c r="A98" s="49"/>
      <c r="B98" s="50"/>
      <c r="C98" s="3"/>
      <c r="D98" s="51"/>
      <c r="E98" s="52"/>
      <c r="F98" s="54"/>
      <c r="G98" s="52"/>
      <c r="H98" s="52"/>
      <c r="I98" s="52"/>
      <c r="J98" s="52"/>
      <c r="K98" s="52"/>
      <c r="L98" s="52"/>
      <c r="M98" s="52"/>
      <c r="N98" s="52"/>
      <c r="O98" s="52"/>
      <c r="T98" s="23"/>
      <c r="U98" s="24"/>
      <c r="V98" s="24"/>
      <c r="W98" s="24"/>
      <c r="X98" s="22"/>
    </row>
    <row r="99" spans="1:24" s="2" customFormat="1" x14ac:dyDescent="0.2">
      <c r="A99" s="49"/>
      <c r="B99" s="50"/>
      <c r="C99" s="3"/>
      <c r="D99" s="51"/>
      <c r="E99" s="52"/>
      <c r="F99" s="54"/>
      <c r="G99" s="52"/>
      <c r="H99" s="52"/>
      <c r="I99" s="52"/>
      <c r="J99" s="52"/>
      <c r="K99" s="52"/>
      <c r="L99" s="52"/>
      <c r="M99" s="52"/>
      <c r="N99" s="52"/>
      <c r="O99" s="52"/>
      <c r="T99" s="23"/>
      <c r="U99" s="24"/>
      <c r="V99" s="24"/>
      <c r="W99" s="24"/>
      <c r="X99" s="22"/>
    </row>
    <row r="100" spans="1:24" s="2" customFormat="1" x14ac:dyDescent="0.2">
      <c r="A100" s="49"/>
      <c r="B100" s="50"/>
      <c r="C100" s="3"/>
      <c r="D100" s="51"/>
      <c r="E100" s="52"/>
      <c r="F100" s="54"/>
      <c r="G100" s="52"/>
      <c r="H100" s="52"/>
      <c r="I100" s="52"/>
      <c r="J100" s="52"/>
      <c r="K100" s="52"/>
      <c r="L100" s="52"/>
      <c r="M100" s="52"/>
      <c r="N100" s="52"/>
      <c r="O100" s="52"/>
      <c r="T100" s="23"/>
      <c r="U100" s="24"/>
      <c r="V100" s="24"/>
      <c r="W100" s="24"/>
      <c r="X100" s="22"/>
    </row>
    <row r="101" spans="1:24" s="2" customFormat="1" x14ac:dyDescent="0.2">
      <c r="A101" s="49"/>
      <c r="B101" s="50"/>
      <c r="C101" s="3"/>
      <c r="D101" s="51"/>
      <c r="E101" s="52"/>
      <c r="F101" s="54"/>
      <c r="G101" s="52"/>
      <c r="H101" s="52"/>
      <c r="I101" s="52"/>
      <c r="J101" s="52"/>
      <c r="K101" s="52"/>
      <c r="L101" s="52"/>
      <c r="M101" s="52"/>
      <c r="N101" s="52"/>
      <c r="O101" s="52"/>
      <c r="T101" s="23"/>
      <c r="U101" s="24"/>
      <c r="V101" s="24"/>
      <c r="W101" s="24"/>
      <c r="X101" s="22"/>
    </row>
    <row r="102" spans="1:24" s="2" customFormat="1" x14ac:dyDescent="0.2">
      <c r="A102" s="49"/>
      <c r="B102" s="50"/>
      <c r="C102" s="3"/>
      <c r="D102" s="51"/>
      <c r="E102" s="52"/>
      <c r="F102" s="54"/>
      <c r="G102" s="52"/>
      <c r="H102" s="52"/>
      <c r="I102" s="52"/>
      <c r="J102" s="52"/>
      <c r="K102" s="52"/>
      <c r="L102" s="52"/>
      <c r="M102" s="52"/>
      <c r="N102" s="52"/>
      <c r="O102" s="52"/>
      <c r="T102" s="23"/>
      <c r="U102" s="24"/>
      <c r="V102" s="24"/>
      <c r="W102" s="24"/>
      <c r="X102" s="22"/>
    </row>
    <row r="103" spans="1:24" s="2" customFormat="1" x14ac:dyDescent="0.2">
      <c r="A103" s="49"/>
      <c r="B103" s="50"/>
      <c r="C103" s="3"/>
      <c r="D103" s="51"/>
      <c r="E103" s="52"/>
      <c r="F103" s="54"/>
      <c r="G103" s="52"/>
      <c r="H103" s="52"/>
      <c r="I103" s="52"/>
      <c r="J103" s="52"/>
      <c r="K103" s="52"/>
      <c r="L103" s="52"/>
      <c r="M103" s="52"/>
      <c r="N103" s="52"/>
      <c r="O103" s="52"/>
      <c r="T103" s="23"/>
      <c r="U103" s="24"/>
      <c r="V103" s="24"/>
      <c r="W103" s="24"/>
      <c r="X103" s="22"/>
    </row>
    <row r="104" spans="1:24" s="2" customFormat="1" x14ac:dyDescent="0.2">
      <c r="A104" s="49"/>
      <c r="B104" s="50"/>
      <c r="C104" s="3"/>
      <c r="D104" s="51"/>
      <c r="E104" s="52"/>
      <c r="F104" s="54"/>
      <c r="G104" s="52"/>
      <c r="H104" s="52"/>
      <c r="I104" s="52"/>
      <c r="J104" s="52"/>
      <c r="K104" s="52"/>
      <c r="L104" s="52"/>
      <c r="M104" s="52"/>
      <c r="N104" s="52"/>
      <c r="O104" s="52"/>
      <c r="T104" s="23"/>
      <c r="U104" s="24"/>
      <c r="V104" s="24"/>
      <c r="W104" s="24"/>
      <c r="X104" s="22"/>
    </row>
    <row r="105" spans="1:24" s="2" customFormat="1" x14ac:dyDescent="0.2">
      <c r="A105" s="49"/>
      <c r="B105" s="50"/>
      <c r="C105" s="3"/>
      <c r="D105" s="51"/>
      <c r="E105" s="52"/>
      <c r="F105" s="54"/>
      <c r="G105" s="52"/>
      <c r="H105" s="52"/>
      <c r="I105" s="52"/>
      <c r="J105" s="52"/>
      <c r="K105" s="52"/>
      <c r="L105" s="52"/>
      <c r="M105" s="52"/>
      <c r="N105" s="52"/>
      <c r="O105" s="52"/>
      <c r="T105" s="23"/>
      <c r="U105" s="24"/>
      <c r="V105" s="24"/>
      <c r="W105" s="24"/>
      <c r="X105" s="22"/>
    </row>
    <row r="106" spans="1:24" s="2" customFormat="1" x14ac:dyDescent="0.2">
      <c r="A106" s="49"/>
      <c r="B106" s="50"/>
      <c r="C106" s="3"/>
      <c r="D106" s="51"/>
      <c r="E106" s="52"/>
      <c r="F106" s="54"/>
      <c r="G106" s="52"/>
      <c r="H106" s="52"/>
      <c r="I106" s="52"/>
      <c r="J106" s="52"/>
      <c r="K106" s="52"/>
      <c r="L106" s="52"/>
      <c r="M106" s="52"/>
      <c r="N106" s="52"/>
      <c r="O106" s="52"/>
      <c r="T106" s="23"/>
      <c r="U106" s="24"/>
      <c r="V106" s="24"/>
      <c r="W106" s="24"/>
      <c r="X106" s="22"/>
    </row>
    <row r="107" spans="1:24" s="2" customFormat="1" x14ac:dyDescent="0.2">
      <c r="A107" s="49"/>
      <c r="B107" s="50"/>
      <c r="C107" s="3"/>
      <c r="D107" s="51"/>
      <c r="E107" s="52"/>
      <c r="F107" s="54"/>
      <c r="G107" s="52"/>
      <c r="H107" s="52"/>
      <c r="I107" s="52"/>
      <c r="J107" s="52"/>
      <c r="K107" s="52"/>
      <c r="L107" s="52"/>
      <c r="M107" s="52"/>
      <c r="N107" s="52"/>
      <c r="O107" s="52"/>
      <c r="T107" s="23"/>
      <c r="U107" s="24"/>
      <c r="V107" s="24"/>
      <c r="W107" s="24"/>
      <c r="X107" s="22"/>
    </row>
    <row r="108" spans="1:24" s="2" customFormat="1" x14ac:dyDescent="0.2">
      <c r="A108" s="49"/>
      <c r="B108" s="50"/>
      <c r="C108" s="3"/>
      <c r="D108" s="51"/>
      <c r="E108" s="52"/>
      <c r="F108" s="54"/>
      <c r="G108" s="52"/>
      <c r="H108" s="52"/>
      <c r="I108" s="52"/>
      <c r="J108" s="52"/>
      <c r="K108" s="52"/>
      <c r="L108" s="52"/>
      <c r="M108" s="52"/>
      <c r="N108" s="52"/>
      <c r="O108" s="52"/>
      <c r="T108" s="23"/>
      <c r="U108" s="24"/>
      <c r="V108" s="24"/>
      <c r="W108" s="24"/>
      <c r="X108" s="22"/>
    </row>
    <row r="109" spans="1:24" s="2" customFormat="1" x14ac:dyDescent="0.2">
      <c r="A109" s="49"/>
      <c r="B109" s="50"/>
      <c r="C109" s="3"/>
      <c r="D109" s="51"/>
      <c r="E109" s="52"/>
      <c r="F109" s="54"/>
      <c r="G109" s="52"/>
      <c r="H109" s="52"/>
      <c r="I109" s="52"/>
      <c r="J109" s="52"/>
      <c r="K109" s="52"/>
      <c r="L109" s="52"/>
      <c r="M109" s="52"/>
      <c r="N109" s="52"/>
      <c r="O109" s="52"/>
      <c r="T109" s="23"/>
      <c r="U109" s="24"/>
      <c r="V109" s="24"/>
      <c r="W109" s="24"/>
      <c r="X109" s="22"/>
    </row>
    <row r="110" spans="1:24" s="2" customFormat="1" x14ac:dyDescent="0.2">
      <c r="A110" s="49"/>
      <c r="B110" s="50"/>
      <c r="C110" s="3"/>
      <c r="D110" s="51"/>
      <c r="E110" s="52"/>
      <c r="F110" s="54"/>
      <c r="G110" s="52"/>
      <c r="H110" s="52"/>
      <c r="I110" s="52"/>
      <c r="J110" s="52"/>
      <c r="K110" s="52"/>
      <c r="L110" s="52"/>
      <c r="M110" s="52"/>
      <c r="N110" s="52"/>
      <c r="O110" s="52"/>
      <c r="T110" s="23"/>
      <c r="U110" s="24"/>
      <c r="V110" s="24"/>
      <c r="W110" s="24"/>
      <c r="X110" s="22"/>
    </row>
    <row r="111" spans="1:24" s="2" customFormat="1" x14ac:dyDescent="0.2">
      <c r="A111" s="49"/>
      <c r="B111" s="50"/>
      <c r="C111" s="3"/>
      <c r="D111" s="51"/>
      <c r="E111" s="52"/>
      <c r="F111" s="54"/>
      <c r="G111" s="52"/>
      <c r="H111" s="52"/>
      <c r="I111" s="52"/>
      <c r="J111" s="52"/>
      <c r="K111" s="52"/>
      <c r="L111" s="52"/>
      <c r="M111" s="52"/>
      <c r="N111" s="52"/>
      <c r="O111" s="52"/>
      <c r="T111" s="23"/>
      <c r="U111" s="24"/>
      <c r="V111" s="24"/>
      <c r="W111" s="24"/>
      <c r="X111" s="22"/>
    </row>
    <row r="112" spans="1:24" s="2" customFormat="1" x14ac:dyDescent="0.2">
      <c r="A112" s="49"/>
      <c r="B112" s="50"/>
      <c r="C112" s="3"/>
      <c r="D112" s="51"/>
      <c r="E112" s="52"/>
      <c r="F112" s="54"/>
      <c r="G112" s="52"/>
      <c r="H112" s="52"/>
      <c r="I112" s="52"/>
      <c r="J112" s="52"/>
      <c r="K112" s="52"/>
      <c r="L112" s="52"/>
      <c r="M112" s="52"/>
      <c r="N112" s="52"/>
      <c r="O112" s="52"/>
      <c r="T112" s="23"/>
      <c r="U112" s="24"/>
      <c r="V112" s="24"/>
      <c r="W112" s="24"/>
      <c r="X112" s="22"/>
    </row>
    <row r="113" spans="1:24" s="2" customFormat="1" x14ac:dyDescent="0.2">
      <c r="A113" s="49"/>
      <c r="B113" s="50"/>
      <c r="C113" s="3"/>
      <c r="D113" s="51"/>
      <c r="E113" s="52"/>
      <c r="F113" s="54"/>
      <c r="G113" s="52"/>
      <c r="H113" s="52"/>
      <c r="I113" s="52"/>
      <c r="J113" s="52"/>
      <c r="K113" s="52"/>
      <c r="L113" s="52"/>
      <c r="M113" s="52"/>
      <c r="N113" s="52"/>
      <c r="O113" s="52"/>
      <c r="T113" s="23"/>
      <c r="U113" s="24"/>
      <c r="V113" s="24"/>
      <c r="W113" s="24"/>
      <c r="X113" s="22"/>
    </row>
    <row r="114" spans="1:24" s="2" customFormat="1" x14ac:dyDescent="0.2">
      <c r="A114" s="49"/>
      <c r="B114" s="50"/>
      <c r="C114" s="3"/>
      <c r="D114" s="51"/>
      <c r="E114" s="52"/>
      <c r="F114" s="54"/>
      <c r="G114" s="52"/>
      <c r="H114" s="52"/>
      <c r="I114" s="52"/>
      <c r="J114" s="52"/>
      <c r="K114" s="52"/>
      <c r="L114" s="52"/>
      <c r="M114" s="52"/>
      <c r="N114" s="52"/>
      <c r="O114" s="52"/>
      <c r="T114" s="23"/>
      <c r="U114" s="24"/>
      <c r="V114" s="24"/>
      <c r="W114" s="24"/>
      <c r="X114" s="22"/>
    </row>
    <row r="115" spans="1:24" s="2" customFormat="1" x14ac:dyDescent="0.2">
      <c r="A115" s="49"/>
      <c r="B115" s="50"/>
      <c r="C115" s="3"/>
      <c r="D115" s="51"/>
      <c r="E115" s="52"/>
      <c r="F115" s="54"/>
      <c r="G115" s="52"/>
      <c r="H115" s="52"/>
      <c r="I115" s="52"/>
      <c r="J115" s="52"/>
      <c r="K115" s="52"/>
      <c r="L115" s="52"/>
      <c r="M115" s="52"/>
      <c r="N115" s="52"/>
      <c r="O115" s="52"/>
      <c r="T115" s="23"/>
      <c r="U115" s="24"/>
      <c r="V115" s="24"/>
      <c r="W115" s="24"/>
      <c r="X115" s="22"/>
    </row>
    <row r="116" spans="1:24" s="2" customFormat="1" x14ac:dyDescent="0.2">
      <c r="A116" s="49"/>
      <c r="B116" s="50"/>
      <c r="C116" s="3"/>
      <c r="D116" s="51"/>
      <c r="E116" s="52"/>
      <c r="F116" s="54"/>
      <c r="G116" s="52"/>
      <c r="H116" s="52"/>
      <c r="I116" s="52"/>
      <c r="J116" s="52"/>
      <c r="K116" s="52"/>
      <c r="L116" s="52"/>
      <c r="M116" s="52"/>
      <c r="N116" s="52"/>
      <c r="O116" s="52"/>
      <c r="T116" s="23"/>
      <c r="U116" s="24"/>
      <c r="V116" s="24"/>
      <c r="W116" s="24"/>
      <c r="X116" s="22"/>
    </row>
    <row r="117" spans="1:24" s="2" customFormat="1" x14ac:dyDescent="0.2">
      <c r="A117" s="49"/>
      <c r="B117" s="50"/>
      <c r="C117" s="3"/>
      <c r="D117" s="51"/>
      <c r="E117" s="52"/>
      <c r="F117" s="54"/>
      <c r="G117" s="52"/>
      <c r="H117" s="52"/>
      <c r="I117" s="52"/>
      <c r="J117" s="52"/>
      <c r="K117" s="52"/>
      <c r="L117" s="52"/>
      <c r="M117" s="52"/>
      <c r="N117" s="52"/>
      <c r="O117" s="52"/>
      <c r="T117" s="23"/>
      <c r="U117" s="24"/>
      <c r="V117" s="24"/>
      <c r="W117" s="24"/>
      <c r="X117" s="22"/>
    </row>
    <row r="118" spans="1:24" s="2" customFormat="1" x14ac:dyDescent="0.2">
      <c r="A118" s="49"/>
      <c r="B118" s="50"/>
      <c r="C118" s="3"/>
      <c r="D118" s="51"/>
      <c r="E118" s="52"/>
      <c r="F118" s="54"/>
      <c r="G118" s="52"/>
      <c r="H118" s="52"/>
      <c r="I118" s="52"/>
      <c r="J118" s="52"/>
      <c r="K118" s="52"/>
      <c r="L118" s="52"/>
      <c r="M118" s="52"/>
      <c r="N118" s="52"/>
      <c r="O118" s="52"/>
      <c r="T118" s="23"/>
      <c r="U118" s="24"/>
      <c r="V118" s="24"/>
      <c r="W118" s="24"/>
      <c r="X118" s="22"/>
    </row>
    <row r="119" spans="1:24" s="2" customFormat="1" x14ac:dyDescent="0.2">
      <c r="A119" s="49"/>
      <c r="B119" s="50"/>
      <c r="C119" s="3"/>
      <c r="D119" s="51"/>
      <c r="E119" s="52"/>
      <c r="F119" s="54"/>
      <c r="G119" s="52"/>
      <c r="H119" s="52"/>
      <c r="I119" s="52"/>
      <c r="J119" s="52"/>
      <c r="K119" s="52"/>
      <c r="L119" s="52"/>
      <c r="M119" s="52"/>
      <c r="N119" s="52"/>
      <c r="O119" s="52"/>
      <c r="T119" s="23"/>
      <c r="U119" s="24"/>
      <c r="V119" s="24"/>
      <c r="W119" s="24"/>
      <c r="X119" s="22"/>
    </row>
    <row r="120" spans="1:24" s="2" customFormat="1" x14ac:dyDescent="0.2">
      <c r="A120" s="49"/>
      <c r="B120" s="50"/>
      <c r="C120" s="3"/>
      <c r="D120" s="51"/>
      <c r="E120" s="52"/>
      <c r="F120" s="54"/>
      <c r="G120" s="52"/>
      <c r="H120" s="52"/>
      <c r="I120" s="52"/>
      <c r="J120" s="52"/>
      <c r="K120" s="52"/>
      <c r="L120" s="52"/>
      <c r="M120" s="52"/>
      <c r="N120" s="52"/>
      <c r="O120" s="52"/>
      <c r="T120" s="23"/>
      <c r="U120" s="24"/>
      <c r="V120" s="24"/>
      <c r="W120" s="24"/>
      <c r="X120" s="22"/>
    </row>
    <row r="121" spans="1:24" s="2" customFormat="1" x14ac:dyDescent="0.2">
      <c r="A121" s="49"/>
      <c r="B121" s="50"/>
      <c r="C121" s="3"/>
      <c r="D121" s="51"/>
      <c r="E121" s="52"/>
      <c r="F121" s="54"/>
      <c r="G121" s="52"/>
      <c r="H121" s="52"/>
      <c r="I121" s="52"/>
      <c r="J121" s="52"/>
      <c r="K121" s="52"/>
      <c r="L121" s="52"/>
      <c r="M121" s="52"/>
      <c r="N121" s="52"/>
      <c r="O121" s="52"/>
      <c r="T121" s="23"/>
      <c r="U121" s="24"/>
      <c r="V121" s="24"/>
      <c r="W121" s="24"/>
      <c r="X121" s="22"/>
    </row>
    <row r="122" spans="1:24" s="2" customFormat="1" x14ac:dyDescent="0.2">
      <c r="A122" s="49"/>
      <c r="B122" s="50"/>
      <c r="C122" s="3"/>
      <c r="D122" s="51"/>
      <c r="E122" s="52"/>
      <c r="F122" s="54"/>
      <c r="G122" s="52"/>
      <c r="H122" s="52"/>
      <c r="I122" s="52"/>
      <c r="J122" s="52"/>
      <c r="K122" s="52"/>
      <c r="L122" s="52"/>
      <c r="M122" s="52"/>
      <c r="N122" s="52"/>
      <c r="O122" s="52"/>
      <c r="T122" s="23"/>
      <c r="U122" s="24"/>
      <c r="V122" s="24"/>
      <c r="W122" s="24"/>
      <c r="X122" s="22"/>
    </row>
    <row r="123" spans="1:24" s="2" customFormat="1" x14ac:dyDescent="0.2">
      <c r="A123" s="49"/>
      <c r="B123" s="50"/>
      <c r="C123" s="3"/>
      <c r="D123" s="51"/>
      <c r="E123" s="52"/>
      <c r="F123" s="54"/>
      <c r="G123" s="52"/>
      <c r="H123" s="52"/>
      <c r="I123" s="52"/>
      <c r="J123" s="52"/>
      <c r="K123" s="52"/>
      <c r="L123" s="52"/>
      <c r="M123" s="52"/>
      <c r="N123" s="52"/>
      <c r="O123" s="52"/>
      <c r="T123" s="23"/>
      <c r="U123" s="24"/>
      <c r="V123" s="24"/>
      <c r="W123" s="24"/>
      <c r="X123" s="22"/>
    </row>
    <row r="124" spans="1:24" s="2" customFormat="1" x14ac:dyDescent="0.2">
      <c r="A124" s="49"/>
      <c r="B124" s="50"/>
      <c r="C124" s="3"/>
      <c r="D124" s="51"/>
      <c r="E124" s="52"/>
      <c r="F124" s="54"/>
      <c r="G124" s="52"/>
      <c r="H124" s="52"/>
      <c r="I124" s="52"/>
      <c r="J124" s="52"/>
      <c r="K124" s="52"/>
      <c r="L124" s="52"/>
      <c r="M124" s="52"/>
      <c r="N124" s="52"/>
      <c r="O124" s="52"/>
      <c r="T124" s="23"/>
      <c r="U124" s="24"/>
      <c r="V124" s="24"/>
      <c r="W124" s="24"/>
      <c r="X124" s="22"/>
    </row>
    <row r="125" spans="1:24" s="2" customFormat="1" x14ac:dyDescent="0.2">
      <c r="A125" s="49"/>
      <c r="B125" s="50"/>
      <c r="C125" s="3"/>
      <c r="D125" s="51"/>
      <c r="E125" s="52"/>
      <c r="F125" s="54"/>
      <c r="G125" s="52"/>
      <c r="H125" s="52"/>
      <c r="I125" s="52"/>
      <c r="J125" s="52"/>
      <c r="K125" s="52"/>
      <c r="L125" s="52"/>
      <c r="M125" s="52"/>
      <c r="N125" s="52"/>
      <c r="O125" s="52"/>
      <c r="T125" s="23"/>
      <c r="U125" s="24"/>
      <c r="V125" s="24"/>
      <c r="W125" s="24"/>
      <c r="X125" s="22"/>
    </row>
    <row r="126" spans="1:24" s="2" customFormat="1" x14ac:dyDescent="0.2">
      <c r="A126" s="49"/>
      <c r="B126" s="50"/>
      <c r="C126" s="3"/>
      <c r="D126" s="51"/>
      <c r="E126" s="52"/>
      <c r="F126" s="54"/>
      <c r="G126" s="52"/>
      <c r="H126" s="52"/>
      <c r="I126" s="52"/>
      <c r="J126" s="52"/>
      <c r="K126" s="52"/>
      <c r="L126" s="52"/>
      <c r="M126" s="52"/>
      <c r="N126" s="52"/>
      <c r="O126" s="52"/>
      <c r="T126" s="23"/>
      <c r="U126" s="24"/>
      <c r="V126" s="24"/>
      <c r="W126" s="24"/>
      <c r="X126" s="22"/>
    </row>
    <row r="127" spans="1:24" s="2" customFormat="1" x14ac:dyDescent="0.2">
      <c r="A127" s="49"/>
      <c r="B127" s="50"/>
      <c r="C127" s="3"/>
      <c r="D127" s="51"/>
      <c r="E127" s="52"/>
      <c r="F127" s="54"/>
      <c r="G127" s="52"/>
      <c r="H127" s="52"/>
      <c r="I127" s="52"/>
      <c r="J127" s="52"/>
      <c r="K127" s="52"/>
      <c r="L127" s="52"/>
      <c r="M127" s="52"/>
      <c r="N127" s="52"/>
      <c r="O127" s="52"/>
      <c r="T127" s="23"/>
      <c r="U127" s="24"/>
      <c r="V127" s="24"/>
      <c r="W127" s="24"/>
      <c r="X127" s="22"/>
    </row>
    <row r="128" spans="1:24" s="2" customFormat="1" x14ac:dyDescent="0.2">
      <c r="A128" s="49"/>
      <c r="B128" s="50"/>
      <c r="C128" s="3"/>
      <c r="D128" s="51"/>
      <c r="E128" s="52"/>
      <c r="F128" s="54"/>
      <c r="G128" s="52"/>
      <c r="H128" s="52"/>
      <c r="I128" s="52"/>
      <c r="J128" s="52"/>
      <c r="K128" s="52"/>
      <c r="L128" s="52"/>
      <c r="M128" s="52"/>
      <c r="N128" s="52"/>
      <c r="O128" s="52"/>
      <c r="T128" s="23"/>
      <c r="U128" s="24"/>
      <c r="V128" s="24"/>
      <c r="W128" s="24"/>
      <c r="X128" s="22"/>
    </row>
    <row r="129" spans="1:24" s="2" customFormat="1" x14ac:dyDescent="0.2">
      <c r="A129" s="49"/>
      <c r="B129" s="50"/>
      <c r="C129" s="3"/>
      <c r="D129" s="51"/>
      <c r="E129" s="52"/>
      <c r="F129" s="54"/>
      <c r="G129" s="52"/>
      <c r="H129" s="52"/>
      <c r="I129" s="52"/>
      <c r="J129" s="52"/>
      <c r="K129" s="52"/>
      <c r="L129" s="52"/>
      <c r="M129" s="52"/>
      <c r="N129" s="52"/>
      <c r="O129" s="52"/>
      <c r="T129" s="23"/>
      <c r="U129" s="24"/>
      <c r="V129" s="24"/>
      <c r="W129" s="24"/>
      <c r="X129" s="22"/>
    </row>
    <row r="130" spans="1:24" s="2" customFormat="1" x14ac:dyDescent="0.2">
      <c r="A130" s="49"/>
      <c r="B130" s="50"/>
      <c r="C130" s="3"/>
      <c r="D130" s="51"/>
      <c r="E130" s="52"/>
      <c r="F130" s="54"/>
      <c r="G130" s="52"/>
      <c r="H130" s="52"/>
      <c r="I130" s="52"/>
      <c r="J130" s="52"/>
      <c r="K130" s="52"/>
      <c r="L130" s="52"/>
      <c r="M130" s="52"/>
      <c r="N130" s="52"/>
      <c r="O130" s="52"/>
      <c r="T130" s="23"/>
      <c r="U130" s="24"/>
      <c r="V130" s="24"/>
      <c r="W130" s="24"/>
      <c r="X130" s="22"/>
    </row>
    <row r="131" spans="1:24" s="2" customFormat="1" x14ac:dyDescent="0.2">
      <c r="A131" s="49"/>
      <c r="B131" s="50"/>
      <c r="C131" s="3"/>
      <c r="D131" s="51"/>
      <c r="E131" s="52"/>
      <c r="F131" s="54"/>
      <c r="G131" s="52"/>
      <c r="H131" s="52"/>
      <c r="I131" s="52"/>
      <c r="J131" s="52"/>
      <c r="K131" s="52"/>
      <c r="L131" s="52"/>
      <c r="M131" s="52"/>
      <c r="N131" s="52"/>
      <c r="O131" s="52"/>
      <c r="T131" s="23"/>
      <c r="U131" s="24"/>
      <c r="V131" s="24"/>
      <c r="W131" s="24"/>
      <c r="X131" s="22"/>
    </row>
    <row r="132" spans="1:24" s="2" customFormat="1" x14ac:dyDescent="0.2">
      <c r="A132" s="55"/>
      <c r="B132" s="55"/>
      <c r="C132" s="56"/>
      <c r="D132" s="56"/>
      <c r="E132" s="57"/>
      <c r="F132" s="57"/>
      <c r="G132" s="56"/>
      <c r="H132" s="56"/>
      <c r="I132" s="57"/>
      <c r="J132" s="57"/>
      <c r="K132" s="57"/>
      <c r="L132" s="57"/>
      <c r="M132" s="57"/>
      <c r="N132" s="57"/>
      <c r="O132" s="57"/>
      <c r="T132" s="23"/>
      <c r="U132" s="24"/>
      <c r="V132" s="24"/>
      <c r="W132" s="24"/>
      <c r="X132" s="22"/>
    </row>
    <row r="133" spans="1:24" s="2" customFormat="1" x14ac:dyDescent="0.2">
      <c r="A133" s="50"/>
      <c r="B133" s="50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T133" s="23"/>
      <c r="U133" s="24"/>
      <c r="V133" s="24"/>
      <c r="W133" s="24"/>
      <c r="X133" s="22"/>
    </row>
    <row r="134" spans="1:24" s="58" customFormat="1" x14ac:dyDescent="0.2">
      <c r="B134" s="55"/>
      <c r="C134" s="56"/>
      <c r="D134" s="56"/>
      <c r="G134" s="56"/>
      <c r="H134" s="56"/>
      <c r="I134" s="112"/>
      <c r="J134" s="112"/>
      <c r="K134" s="112"/>
      <c r="L134" s="56"/>
      <c r="M134" s="56"/>
      <c r="N134" s="114"/>
      <c r="O134" s="113"/>
      <c r="T134" s="59"/>
      <c r="U134" s="85"/>
      <c r="V134" s="85"/>
      <c r="W134" s="85"/>
      <c r="X134" s="60"/>
    </row>
    <row r="135" spans="1:24" x14ac:dyDescent="0.2">
      <c r="I135" s="61"/>
      <c r="K135" s="61"/>
    </row>
    <row r="136" spans="1:24" x14ac:dyDescent="0.2">
      <c r="A136" s="62"/>
    </row>
    <row r="137" spans="1:24" x14ac:dyDescent="0.2">
      <c r="A137" s="63"/>
    </row>
    <row r="138" spans="1:24" x14ac:dyDescent="0.2">
      <c r="A138" s="63"/>
    </row>
  </sheetData>
  <sheetProtection algorithmName="SHA-512" hashValue="Z93LRGVAJcFcD9ZNdrGGyc6vYKuu14s0TbvjREUJVJAkDhQzzDLFOz3RWrw2Op7KLJQ2BqtVh5pQmfG8Y6mvtA==" saltValue="ONTPbkha1QKhpnGs0XFoqQ==" spinCount="100000" sheet="1" selectLockedCells="1"/>
  <mergeCells count="5">
    <mergeCell ref="I134:K134"/>
    <mergeCell ref="N31:O31"/>
    <mergeCell ref="N134:O134"/>
    <mergeCell ref="J31:M31"/>
    <mergeCell ref="W13:Y13"/>
  </mergeCells>
  <phoneticPr fontId="0" type="noConversion"/>
  <dataValidations count="1">
    <dataValidation type="list" allowBlank="1" showInputMessage="1" showErrorMessage="1" sqref="B6" xr:uid="{00000000-0002-0000-0000-000000000000}">
      <formula1>$T$6:$T$8</formula1>
    </dataValidation>
  </dataValidations>
  <pageMargins left="0.51181102362204722" right="0.51181102362204722" top="0.47244094488188981" bottom="0.43307086614173229" header="0.31496062992125984" footer="0.23622047244094491"/>
  <pageSetup paperSize="9" scale="85" orientation="portrait" r:id="rId1"/>
  <headerFooter alignWithMargins="0">
    <oddFooter>&amp;L&amp;8&amp;D, &amp;T</oddFooter>
  </headerFooter>
  <colBreaks count="1" manualBreakCount="1">
    <brk id="8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Table!#REF!</xm:f>
          </x14:formula1>
          <xm:sqref>H33:H131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55"/>
  <sheetViews>
    <sheetView zoomScale="145" zoomScaleNormal="145" workbookViewId="0">
      <selection activeCell="C33" sqref="C33"/>
    </sheetView>
  </sheetViews>
  <sheetFormatPr baseColWidth="10" defaultColWidth="10.88671875" defaultRowHeight="11.25" x14ac:dyDescent="0.2"/>
  <cols>
    <col min="1" max="1" width="4.109375" style="14" bestFit="1" customWidth="1"/>
    <col min="2" max="2" width="8.21875" style="14" bestFit="1" customWidth="1"/>
    <col min="3" max="3" width="9.88671875" style="14" bestFit="1" customWidth="1"/>
    <col min="4" max="4" width="7.6640625" style="9" bestFit="1" customWidth="1"/>
    <col min="5" max="5" width="9.21875" style="9" bestFit="1" customWidth="1"/>
    <col min="6" max="6" width="7.21875" style="9" bestFit="1" customWidth="1"/>
    <col min="7" max="7" width="8.77734375" style="9" bestFit="1" customWidth="1"/>
    <col min="8" max="8" width="6.33203125" style="9" customWidth="1"/>
    <col min="9" max="9" width="8.21875" style="9" bestFit="1" customWidth="1"/>
    <col min="10" max="10" width="9.88671875" style="9" bestFit="1" customWidth="1"/>
    <col min="11" max="11" width="7.6640625" style="9" bestFit="1" customWidth="1"/>
    <col min="12" max="12" width="9.21875" style="9" bestFit="1" customWidth="1"/>
    <col min="13" max="13" width="7.21875" style="9" bestFit="1" customWidth="1"/>
    <col min="14" max="14" width="8.77734375" style="9" bestFit="1" customWidth="1"/>
    <col min="15" max="15" width="6.77734375" style="9" customWidth="1"/>
    <col min="16" max="16" width="8.21875" style="9" bestFit="1" customWidth="1"/>
    <col min="17" max="17" width="9.88671875" style="9" bestFit="1" customWidth="1"/>
    <col min="18" max="18" width="7.6640625" style="9" bestFit="1" customWidth="1"/>
    <col min="19" max="19" width="9.21875" style="9" bestFit="1" customWidth="1"/>
    <col min="20" max="20" width="7.21875" style="9" bestFit="1" customWidth="1"/>
    <col min="21" max="21" width="8.77734375" style="9" bestFit="1" customWidth="1"/>
    <col min="22" max="22" width="10.88671875" style="4"/>
    <col min="23" max="23" width="2.77734375" style="5" bestFit="1" customWidth="1"/>
    <col min="24" max="24" width="5.33203125" style="9" bestFit="1" customWidth="1"/>
    <col min="25" max="25" width="6.33203125" style="9" bestFit="1" customWidth="1"/>
    <col min="26" max="26" width="4.33203125" style="9" bestFit="1" customWidth="1"/>
    <col min="27" max="27" width="5.109375" style="9" bestFit="1" customWidth="1"/>
    <col min="28" max="28" width="7.6640625" style="9" bestFit="1" customWidth="1"/>
    <col min="29" max="29" width="9.109375" style="9" bestFit="1" customWidth="1"/>
    <col min="30" max="30" width="7.109375" style="9" bestFit="1" customWidth="1"/>
    <col min="31" max="31" width="8.77734375" style="9" bestFit="1" customWidth="1"/>
    <col min="32" max="32" width="4.21875" style="9" customWidth="1"/>
    <col min="33" max="33" width="2.77734375" style="15" bestFit="1" customWidth="1"/>
    <col min="34" max="34" width="5.33203125" style="9" bestFit="1" customWidth="1"/>
    <col min="35" max="35" width="6.33203125" style="9" bestFit="1" customWidth="1"/>
    <col min="36" max="36" width="4.33203125" style="9" bestFit="1" customWidth="1"/>
    <col min="37" max="37" width="5.109375" style="9" bestFit="1" customWidth="1"/>
    <col min="38" max="38" width="7.6640625" style="9" bestFit="1" customWidth="1"/>
    <col min="39" max="39" width="9.109375" style="9" bestFit="1" customWidth="1"/>
    <col min="40" max="40" width="7.109375" style="9" bestFit="1" customWidth="1"/>
    <col min="41" max="41" width="8.6640625" style="9" customWidth="1"/>
    <col min="42" max="42" width="5.44140625" style="9" customWidth="1"/>
    <col min="43" max="43" width="2.77734375" style="9" bestFit="1" customWidth="1"/>
    <col min="44" max="44" width="5.33203125" style="9" bestFit="1" customWidth="1"/>
    <col min="45" max="45" width="6.33203125" style="9" bestFit="1" customWidth="1"/>
    <col min="46" max="46" width="4.33203125" style="9" bestFit="1" customWidth="1"/>
    <col min="47" max="47" width="5.109375" style="9" bestFit="1" customWidth="1"/>
    <col min="48" max="48" width="7.6640625" style="9" bestFit="1" customWidth="1"/>
    <col min="49" max="49" width="9.109375" style="9" bestFit="1" customWidth="1"/>
    <col min="50" max="50" width="7.109375" style="9" bestFit="1" customWidth="1"/>
    <col min="51" max="51" width="8.77734375" style="4" bestFit="1" customWidth="1"/>
    <col min="52" max="52" width="10.88671875" style="4"/>
    <col min="53" max="53" width="8.6640625" style="4" bestFit="1" customWidth="1"/>
    <col min="54" max="54" width="7.21875" style="4" bestFit="1" customWidth="1"/>
    <col min="55" max="55" width="8.21875" style="4" bestFit="1" customWidth="1"/>
    <col min="56" max="56" width="3.44140625" style="4" bestFit="1" customWidth="1"/>
    <col min="57" max="57" width="4" style="4" bestFit="1" customWidth="1"/>
    <col min="58" max="58" width="4.6640625" style="4" bestFit="1" customWidth="1"/>
    <col min="59" max="16384" width="10.88671875" style="4"/>
  </cols>
  <sheetData>
    <row r="1" spans="1:58" ht="13.15" customHeight="1" x14ac:dyDescent="0.2">
      <c r="A1" s="16" t="s">
        <v>8</v>
      </c>
      <c r="B1" s="116" t="s">
        <v>11</v>
      </c>
      <c r="C1" s="116"/>
      <c r="D1" s="116"/>
      <c r="E1" s="116"/>
      <c r="F1" s="116"/>
      <c r="G1" s="116"/>
      <c r="H1" s="17"/>
      <c r="I1" s="117" t="s">
        <v>16</v>
      </c>
      <c r="J1" s="117"/>
      <c r="K1" s="117"/>
      <c r="L1" s="117"/>
      <c r="M1" s="117"/>
      <c r="N1" s="117"/>
      <c r="O1" s="17"/>
      <c r="P1" s="118" t="s">
        <v>17</v>
      </c>
      <c r="Q1" s="118"/>
      <c r="R1" s="118"/>
      <c r="S1" s="118"/>
      <c r="T1" s="118"/>
      <c r="U1" s="118"/>
      <c r="V1" s="18"/>
      <c r="W1" s="122" t="s">
        <v>11</v>
      </c>
      <c r="X1" s="122"/>
      <c r="Y1" s="122"/>
      <c r="Z1" s="122"/>
      <c r="AA1" s="122"/>
      <c r="AB1" s="122"/>
      <c r="AC1" s="122"/>
      <c r="AD1" s="122"/>
      <c r="AE1" s="122"/>
      <c r="AF1" s="19"/>
      <c r="AG1" s="123" t="s">
        <v>16</v>
      </c>
      <c r="AH1" s="123"/>
      <c r="AI1" s="123"/>
      <c r="AJ1" s="123"/>
      <c r="AK1" s="123"/>
      <c r="AL1" s="123"/>
      <c r="AM1" s="123"/>
      <c r="AN1" s="123"/>
      <c r="AO1" s="123"/>
      <c r="AP1" s="19"/>
      <c r="AQ1" s="124" t="s">
        <v>17</v>
      </c>
      <c r="AR1" s="124"/>
      <c r="AS1" s="124"/>
      <c r="AT1" s="124"/>
      <c r="AU1" s="124"/>
      <c r="AV1" s="124"/>
      <c r="AW1" s="124"/>
      <c r="AX1" s="124"/>
      <c r="AY1" s="124"/>
      <c r="AZ1" s="18"/>
      <c r="BA1" s="20" t="s">
        <v>2</v>
      </c>
      <c r="BB1" s="9"/>
      <c r="BC1" s="9"/>
      <c r="BD1" s="9"/>
      <c r="BE1" s="9"/>
      <c r="BF1" s="9"/>
    </row>
    <row r="2" spans="1:58" ht="13.15" customHeight="1" x14ac:dyDescent="0.2">
      <c r="B2" s="13" t="s">
        <v>21</v>
      </c>
      <c r="C2" s="21" t="s">
        <v>22</v>
      </c>
      <c r="D2" s="7" t="s">
        <v>12</v>
      </c>
      <c r="E2" s="10" t="s">
        <v>13</v>
      </c>
      <c r="F2" s="7" t="s">
        <v>14</v>
      </c>
      <c r="G2" s="10" t="s">
        <v>15</v>
      </c>
      <c r="H2" s="10"/>
      <c r="I2" s="13" t="s">
        <v>21</v>
      </c>
      <c r="J2" s="21" t="s">
        <v>22</v>
      </c>
      <c r="K2" s="7" t="s">
        <v>12</v>
      </c>
      <c r="L2" s="10" t="s">
        <v>13</v>
      </c>
      <c r="M2" s="7" t="s">
        <v>14</v>
      </c>
      <c r="N2" s="10" t="s">
        <v>15</v>
      </c>
      <c r="O2" s="10"/>
      <c r="P2" s="13" t="s">
        <v>21</v>
      </c>
      <c r="Q2" s="21" t="s">
        <v>22</v>
      </c>
      <c r="R2" s="7" t="s">
        <v>12</v>
      </c>
      <c r="S2" s="10" t="s">
        <v>13</v>
      </c>
      <c r="T2" s="7" t="s">
        <v>14</v>
      </c>
      <c r="U2" s="10" t="s">
        <v>15</v>
      </c>
      <c r="W2" s="6" t="s">
        <v>8</v>
      </c>
      <c r="X2" s="7" t="s">
        <v>9</v>
      </c>
      <c r="Y2" s="7" t="s">
        <v>10</v>
      </c>
      <c r="Z2" s="7" t="s">
        <v>6</v>
      </c>
      <c r="AA2" s="7" t="s">
        <v>7</v>
      </c>
      <c r="AB2" s="7" t="s">
        <v>12</v>
      </c>
      <c r="AC2" s="10" t="s">
        <v>13</v>
      </c>
      <c r="AD2" s="7" t="s">
        <v>14</v>
      </c>
      <c r="AE2" s="10" t="s">
        <v>15</v>
      </c>
      <c r="AF2" s="10"/>
      <c r="AG2" s="13" t="s">
        <v>8</v>
      </c>
      <c r="AH2" s="7" t="s">
        <v>9</v>
      </c>
      <c r="AI2" s="7" t="s">
        <v>10</v>
      </c>
      <c r="AJ2" s="7" t="s">
        <v>6</v>
      </c>
      <c r="AK2" s="7" t="s">
        <v>7</v>
      </c>
      <c r="AL2" s="7" t="s">
        <v>12</v>
      </c>
      <c r="AM2" s="10" t="s">
        <v>13</v>
      </c>
      <c r="AN2" s="7" t="s">
        <v>14</v>
      </c>
      <c r="AO2" s="10" t="s">
        <v>15</v>
      </c>
      <c r="AP2" s="10"/>
      <c r="AQ2" s="13" t="s">
        <v>8</v>
      </c>
      <c r="AR2" s="7" t="s">
        <v>9</v>
      </c>
      <c r="AS2" s="7" t="s">
        <v>10</v>
      </c>
      <c r="AT2" s="7" t="s">
        <v>6</v>
      </c>
      <c r="AU2" s="7" t="s">
        <v>7</v>
      </c>
      <c r="AV2" s="7" t="s">
        <v>12</v>
      </c>
      <c r="AW2" s="10" t="s">
        <v>13</v>
      </c>
      <c r="AX2" s="7" t="s">
        <v>14</v>
      </c>
      <c r="AY2" s="10" t="s">
        <v>15</v>
      </c>
      <c r="BA2" s="5"/>
      <c r="BB2" s="9"/>
      <c r="BC2" s="9"/>
      <c r="BD2" s="9"/>
      <c r="BE2" s="9"/>
      <c r="BF2" s="9"/>
    </row>
    <row r="3" spans="1:58" ht="13.15" customHeight="1" x14ac:dyDescent="0.2">
      <c r="A3" s="14">
        <f>'Feuille de CALCUL'!B19</f>
        <v>0</v>
      </c>
      <c r="B3" s="9" t="e">
        <f>VLOOKUP(A3,$W$3:$AE$55,2,FALSE)</f>
        <v>#N/A</v>
      </c>
      <c r="C3" s="9" t="e">
        <f>VLOOKUP(A3,$W$3:$AE$55,3,FALSE)</f>
        <v>#N/A</v>
      </c>
      <c r="D3" s="9" t="e">
        <f>VLOOKUP(A3,$W$3:$AE$55,6,FALSE)</f>
        <v>#N/A</v>
      </c>
      <c r="E3" s="9" t="e">
        <f>VLOOKUP(A3,$W$3:$AE$55,7,FALSE)</f>
        <v>#N/A</v>
      </c>
      <c r="F3" s="9" t="e">
        <f>VLOOKUP(A3,$W$3:$AE$55,8,FALSE)</f>
        <v>#N/A</v>
      </c>
      <c r="G3" s="9" t="e">
        <f>VLOOKUP(A3,$W$3:$AE$55,9,FALSE)</f>
        <v>#N/A</v>
      </c>
      <c r="I3" s="9" t="e">
        <f>VLOOKUP(A3,$AG$3:$AO$55,2,FALSE)</f>
        <v>#N/A</v>
      </c>
      <c r="J3" s="9" t="e">
        <f>VLOOKUP(A3,$AG$3:$AO$55,3,FALSE)</f>
        <v>#N/A</v>
      </c>
      <c r="K3" s="9" t="e">
        <f>VLOOKUP(A3,$AG$3:$AO$55,6,FALSE)</f>
        <v>#N/A</v>
      </c>
      <c r="L3" s="9" t="e">
        <f>VLOOKUP(A3,$AG$3:$AO$55,7,FALSE)</f>
        <v>#N/A</v>
      </c>
      <c r="M3" s="9" t="e">
        <f>VLOOKUP(A3,$AG$3:$AO$55,8,FALSE)</f>
        <v>#N/A</v>
      </c>
      <c r="N3" s="9" t="e">
        <f>VLOOKUP(A3,$AG$3:$AO$55,9,FALSE)</f>
        <v>#N/A</v>
      </c>
      <c r="P3" s="9" t="e">
        <f>VLOOKUP(A3,$AQ$3:$AY$55,2,FALSE)</f>
        <v>#N/A</v>
      </c>
      <c r="Q3" s="9" t="e">
        <f>VLOOKUP(A3,$AQ$3:$AY$55,3,FALSE)</f>
        <v>#N/A</v>
      </c>
      <c r="R3" s="9" t="e">
        <f>VLOOKUP(A3,$AQ$3:$AY$55,6,FALSE)</f>
        <v>#N/A</v>
      </c>
      <c r="S3" s="9" t="e">
        <f>VLOOKUP(A3,$AQ$3:$AY$55,7,FALSE)</f>
        <v>#N/A</v>
      </c>
      <c r="T3" s="9" t="e">
        <f>VLOOKUP(A3,$AQ$3:$AY$55,8,FALSE)</f>
        <v>#N/A</v>
      </c>
      <c r="U3" s="9" t="e">
        <f>VLOOKUP(A3,$AQ$3:$AY$55,9,FALSE)</f>
        <v>#N/A</v>
      </c>
      <c r="W3" s="5">
        <v>18</v>
      </c>
      <c r="X3" s="8">
        <f>$BB$5</f>
        <v>0.78</v>
      </c>
      <c r="Y3" s="8">
        <f>$BC$5</f>
        <v>1.1200000000000001</v>
      </c>
      <c r="Z3" s="8">
        <f>$BE$5</f>
        <v>1.9</v>
      </c>
      <c r="AA3" s="8">
        <f>$BF$5</f>
        <v>0</v>
      </c>
      <c r="AB3" s="8">
        <v>0</v>
      </c>
      <c r="AC3" s="8">
        <v>0</v>
      </c>
      <c r="AD3" s="8">
        <v>0.78</v>
      </c>
      <c r="AE3" s="8">
        <v>1.1200000000000001</v>
      </c>
      <c r="AF3" s="12"/>
      <c r="AG3" s="14">
        <v>18</v>
      </c>
      <c r="AH3" s="8">
        <f>BB12</f>
        <v>0.78</v>
      </c>
      <c r="AI3" s="8">
        <f>BC12</f>
        <v>1.1200000000000001</v>
      </c>
      <c r="AJ3" s="8">
        <f>BE12</f>
        <v>1.9</v>
      </c>
      <c r="AK3" s="8">
        <f>BF12</f>
        <v>0</v>
      </c>
      <c r="AL3" s="8">
        <v>0</v>
      </c>
      <c r="AM3" s="8">
        <v>0</v>
      </c>
      <c r="AN3" s="8">
        <v>0.78</v>
      </c>
      <c r="AO3" s="8">
        <v>1.1200000000000001</v>
      </c>
      <c r="AP3" s="12"/>
      <c r="AQ3" s="14">
        <v>18</v>
      </c>
      <c r="AR3" s="8">
        <f>BB19</f>
        <v>0.78</v>
      </c>
      <c r="AS3" s="8">
        <f t="shared" ref="AS3:AT3" si="0">BC19</f>
        <v>1.1200000000000001</v>
      </c>
      <c r="AT3" s="8">
        <f t="shared" si="0"/>
        <v>1.9000000000000001</v>
      </c>
      <c r="AU3" s="8">
        <v>0</v>
      </c>
      <c r="AV3" s="8">
        <v>0</v>
      </c>
      <c r="AW3" s="8">
        <v>0</v>
      </c>
      <c r="AX3" s="8">
        <v>0.78</v>
      </c>
      <c r="AY3" s="8">
        <v>1.1200000000000001</v>
      </c>
      <c r="AZ3" s="11"/>
      <c r="BA3" s="119" t="s">
        <v>3</v>
      </c>
      <c r="BB3" s="120"/>
      <c r="BC3" s="120"/>
      <c r="BD3" s="120"/>
      <c r="BE3" s="120"/>
      <c r="BF3" s="121"/>
    </row>
    <row r="4" spans="1:58" x14ac:dyDescent="0.2">
      <c r="W4" s="5">
        <f t="shared" ref="W4:W55" si="1">1+W3</f>
        <v>19</v>
      </c>
      <c r="X4" s="8">
        <f t="shared" ref="X4:X6" si="2">$BB$5</f>
        <v>0.78</v>
      </c>
      <c r="Y4" s="8">
        <f t="shared" ref="Y4:Y6" si="3">$BC$5</f>
        <v>1.1200000000000001</v>
      </c>
      <c r="Z4" s="8">
        <f t="shared" ref="Z4:Z6" si="4">$BE$5</f>
        <v>1.9</v>
      </c>
      <c r="AA4" s="8">
        <f t="shared" ref="AA4:AA6" si="5">$BF$5</f>
        <v>0</v>
      </c>
      <c r="AB4" s="8">
        <v>0</v>
      </c>
      <c r="AC4" s="8">
        <v>0</v>
      </c>
      <c r="AD4" s="8">
        <f t="shared" ref="AD4:AE6" si="6">AD3</f>
        <v>0.78</v>
      </c>
      <c r="AE4" s="8">
        <f t="shared" si="6"/>
        <v>1.1200000000000001</v>
      </c>
      <c r="AG4" s="14">
        <f t="shared" ref="AG4:AG55" si="7">1+AG3</f>
        <v>19</v>
      </c>
      <c r="AH4" s="8">
        <f>AH3</f>
        <v>0.78</v>
      </c>
      <c r="AI4" s="8">
        <f t="shared" ref="AI4:AM6" si="8">AI3</f>
        <v>1.1200000000000001</v>
      </c>
      <c r="AJ4" s="8">
        <f t="shared" si="8"/>
        <v>1.9</v>
      </c>
      <c r="AK4" s="8">
        <f t="shared" si="8"/>
        <v>0</v>
      </c>
      <c r="AL4" s="8">
        <f>AL3</f>
        <v>0</v>
      </c>
      <c r="AM4" s="8">
        <v>0</v>
      </c>
      <c r="AN4" s="8">
        <f t="shared" ref="AN4:AO6" si="9">AN3</f>
        <v>0.78</v>
      </c>
      <c r="AO4" s="8">
        <f t="shared" si="9"/>
        <v>1.1200000000000001</v>
      </c>
      <c r="AP4" s="12"/>
      <c r="AQ4" s="14">
        <f t="shared" ref="AQ4:AQ55" si="10">1+AQ3</f>
        <v>19</v>
      </c>
      <c r="AR4" s="8">
        <f>AR3</f>
        <v>0.78</v>
      </c>
      <c r="AS4" s="8">
        <f t="shared" ref="AS4:AU6" si="11">AS3</f>
        <v>1.1200000000000001</v>
      </c>
      <c r="AT4" s="8">
        <f t="shared" si="11"/>
        <v>1.9000000000000001</v>
      </c>
      <c r="AU4" s="8">
        <v>0</v>
      </c>
      <c r="AV4" s="8">
        <f>AV3</f>
        <v>0</v>
      </c>
      <c r="AW4" s="8">
        <v>0</v>
      </c>
      <c r="AX4" s="8">
        <f t="shared" ref="AX4:AY6" si="12">AX3</f>
        <v>0.78</v>
      </c>
      <c r="AY4" s="8">
        <f t="shared" si="12"/>
        <v>1.1200000000000001</v>
      </c>
      <c r="BA4" s="71" t="s">
        <v>28</v>
      </c>
      <c r="BB4" s="72" t="s">
        <v>4</v>
      </c>
      <c r="BC4" s="72" t="s">
        <v>5</v>
      </c>
      <c r="BD4" s="72" t="s">
        <v>29</v>
      </c>
      <c r="BE4" s="72" t="s">
        <v>6</v>
      </c>
      <c r="BF4" s="72" t="s">
        <v>7</v>
      </c>
    </row>
    <row r="5" spans="1:58" x14ac:dyDescent="0.2">
      <c r="W5" s="5">
        <f t="shared" si="1"/>
        <v>20</v>
      </c>
      <c r="X5" s="8">
        <f t="shared" si="2"/>
        <v>0.78</v>
      </c>
      <c r="Y5" s="8">
        <f t="shared" si="3"/>
        <v>1.1200000000000001</v>
      </c>
      <c r="Z5" s="8">
        <f t="shared" si="4"/>
        <v>1.9</v>
      </c>
      <c r="AA5" s="8">
        <f t="shared" si="5"/>
        <v>0</v>
      </c>
      <c r="AB5" s="8">
        <v>0</v>
      </c>
      <c r="AC5" s="8">
        <f t="shared" ref="AC5:AC6" si="13">AC4</f>
        <v>0</v>
      </c>
      <c r="AD5" s="8">
        <f t="shared" si="6"/>
        <v>0.78</v>
      </c>
      <c r="AE5" s="8">
        <f t="shared" si="6"/>
        <v>1.1200000000000001</v>
      </c>
      <c r="AG5" s="14">
        <f t="shared" si="7"/>
        <v>20</v>
      </c>
      <c r="AH5" s="8">
        <f t="shared" ref="AH5:AH6" si="14">AH4</f>
        <v>0.78</v>
      </c>
      <c r="AI5" s="8">
        <f t="shared" si="8"/>
        <v>1.1200000000000001</v>
      </c>
      <c r="AJ5" s="8">
        <f t="shared" si="8"/>
        <v>1.9</v>
      </c>
      <c r="AK5" s="8">
        <f t="shared" si="8"/>
        <v>0</v>
      </c>
      <c r="AL5" s="8">
        <f t="shared" si="8"/>
        <v>0</v>
      </c>
      <c r="AM5" s="8">
        <f t="shared" si="8"/>
        <v>0</v>
      </c>
      <c r="AN5" s="8">
        <f t="shared" si="9"/>
        <v>0.78</v>
      </c>
      <c r="AO5" s="8">
        <f t="shared" si="9"/>
        <v>1.1200000000000001</v>
      </c>
      <c r="AP5" s="12"/>
      <c r="AQ5" s="14">
        <f t="shared" si="10"/>
        <v>20</v>
      </c>
      <c r="AR5" s="8">
        <f t="shared" ref="AR5:AR6" si="15">AR4</f>
        <v>0.78</v>
      </c>
      <c r="AS5" s="8">
        <f t="shared" si="11"/>
        <v>1.1200000000000001</v>
      </c>
      <c r="AT5" s="8">
        <f t="shared" si="11"/>
        <v>1.9000000000000001</v>
      </c>
      <c r="AU5" s="8">
        <v>0</v>
      </c>
      <c r="AV5" s="8">
        <f t="shared" ref="AV5:AW6" si="16">AV4</f>
        <v>0</v>
      </c>
      <c r="AW5" s="8">
        <f t="shared" si="16"/>
        <v>0</v>
      </c>
      <c r="AX5" s="8">
        <f t="shared" si="12"/>
        <v>0.78</v>
      </c>
      <c r="AY5" s="8">
        <f t="shared" si="12"/>
        <v>1.1200000000000001</v>
      </c>
      <c r="BA5" s="73" t="s">
        <v>30</v>
      </c>
      <c r="BB5" s="74">
        <v>0.78</v>
      </c>
      <c r="BC5" s="74">
        <v>1.1200000000000001</v>
      </c>
      <c r="BD5" s="74">
        <f>SUM(BB5:BC5)</f>
        <v>1.9000000000000001</v>
      </c>
      <c r="BE5" s="74">
        <v>1.9</v>
      </c>
      <c r="BF5" s="74">
        <v>0</v>
      </c>
    </row>
    <row r="6" spans="1:58" x14ac:dyDescent="0.2">
      <c r="W6" s="5">
        <f t="shared" si="1"/>
        <v>21</v>
      </c>
      <c r="X6" s="8">
        <f t="shared" si="2"/>
        <v>0.78</v>
      </c>
      <c r="Y6" s="8">
        <f t="shared" si="3"/>
        <v>1.1200000000000001</v>
      </c>
      <c r="Z6" s="8">
        <f t="shared" si="4"/>
        <v>1.9</v>
      </c>
      <c r="AA6" s="8">
        <f t="shared" si="5"/>
        <v>0</v>
      </c>
      <c r="AB6" s="8">
        <v>0</v>
      </c>
      <c r="AC6" s="8">
        <f t="shared" si="13"/>
        <v>0</v>
      </c>
      <c r="AD6" s="8">
        <f t="shared" si="6"/>
        <v>0.78</v>
      </c>
      <c r="AE6" s="8">
        <f t="shared" si="6"/>
        <v>1.1200000000000001</v>
      </c>
      <c r="AG6" s="14">
        <f t="shared" si="7"/>
        <v>21</v>
      </c>
      <c r="AH6" s="8">
        <f t="shared" si="14"/>
        <v>0.78</v>
      </c>
      <c r="AI6" s="8">
        <f t="shared" si="8"/>
        <v>1.1200000000000001</v>
      </c>
      <c r="AJ6" s="8">
        <f t="shared" si="8"/>
        <v>1.9</v>
      </c>
      <c r="AK6" s="8">
        <f t="shared" si="8"/>
        <v>0</v>
      </c>
      <c r="AL6" s="8">
        <f t="shared" si="8"/>
        <v>0</v>
      </c>
      <c r="AM6" s="8">
        <f t="shared" si="8"/>
        <v>0</v>
      </c>
      <c r="AN6" s="8">
        <f t="shared" si="9"/>
        <v>0.78</v>
      </c>
      <c r="AO6" s="8">
        <f t="shared" si="9"/>
        <v>1.1200000000000001</v>
      </c>
      <c r="AP6" s="12"/>
      <c r="AQ6" s="14">
        <f t="shared" si="10"/>
        <v>21</v>
      </c>
      <c r="AR6" s="8">
        <f t="shared" si="15"/>
        <v>0.78</v>
      </c>
      <c r="AS6" s="8">
        <f t="shared" si="11"/>
        <v>1.1200000000000001</v>
      </c>
      <c r="AT6" s="8">
        <f t="shared" si="11"/>
        <v>1.9000000000000001</v>
      </c>
      <c r="AU6" s="8">
        <f t="shared" si="11"/>
        <v>0</v>
      </c>
      <c r="AV6" s="8">
        <f t="shared" si="16"/>
        <v>0</v>
      </c>
      <c r="AW6" s="8">
        <f t="shared" si="16"/>
        <v>0</v>
      </c>
      <c r="AX6" s="8">
        <f t="shared" si="12"/>
        <v>0.78</v>
      </c>
      <c r="AY6" s="8">
        <f t="shared" si="12"/>
        <v>1.1200000000000001</v>
      </c>
      <c r="BA6" s="73" t="s">
        <v>31</v>
      </c>
      <c r="BB6" s="74">
        <v>10.02</v>
      </c>
      <c r="BC6" s="74">
        <v>12.38</v>
      </c>
      <c r="BD6" s="74">
        <f>SUM(BB6:BC6)</f>
        <v>22.4</v>
      </c>
      <c r="BE6" s="74">
        <v>4.9000000000000004</v>
      </c>
      <c r="BF6" s="74">
        <f>BD6-BE6</f>
        <v>17.5</v>
      </c>
    </row>
    <row r="7" spans="1:58" x14ac:dyDescent="0.2">
      <c r="W7" s="5">
        <f t="shared" si="1"/>
        <v>22</v>
      </c>
      <c r="X7" s="75">
        <f>$BB$6</f>
        <v>10.02</v>
      </c>
      <c r="Y7" s="75">
        <f>$BC$6</f>
        <v>12.38</v>
      </c>
      <c r="Z7" s="75">
        <f>$BE$6</f>
        <v>4.9000000000000004</v>
      </c>
      <c r="AA7" s="75">
        <f>$BF$6</f>
        <v>17.5</v>
      </c>
      <c r="AB7" s="75">
        <v>8</v>
      </c>
      <c r="AC7" s="75">
        <v>9.5</v>
      </c>
      <c r="AD7" s="75">
        <v>2.02</v>
      </c>
      <c r="AE7" s="75">
        <v>2.88</v>
      </c>
      <c r="AG7" s="14">
        <f t="shared" si="7"/>
        <v>22</v>
      </c>
      <c r="AH7" s="75">
        <f>BB13</f>
        <v>11.02</v>
      </c>
      <c r="AI7" s="75">
        <f t="shared" ref="AI7" si="17">BC13</f>
        <v>12.38</v>
      </c>
      <c r="AJ7" s="75">
        <f>BE13</f>
        <v>4.9000000000000004</v>
      </c>
      <c r="AK7" s="75">
        <f>BD13</f>
        <v>23.4</v>
      </c>
      <c r="AL7" s="75">
        <v>9</v>
      </c>
      <c r="AM7" s="75">
        <v>9.5</v>
      </c>
      <c r="AN7" s="75">
        <v>2.02</v>
      </c>
      <c r="AO7" s="75">
        <v>2.88</v>
      </c>
      <c r="AP7" s="12"/>
      <c r="AQ7" s="14">
        <f t="shared" si="10"/>
        <v>22</v>
      </c>
      <c r="AR7" s="75">
        <f>BB20</f>
        <v>11.02</v>
      </c>
      <c r="AS7" s="75">
        <f t="shared" ref="AS7" si="18">BC20</f>
        <v>12.38</v>
      </c>
      <c r="AT7" s="75">
        <v>4.9000000000000004</v>
      </c>
      <c r="AU7" s="75">
        <f>BD20</f>
        <v>23.4</v>
      </c>
      <c r="AV7" s="75">
        <v>8.9</v>
      </c>
      <c r="AW7" s="75">
        <v>9.5</v>
      </c>
      <c r="AX7" s="75">
        <v>2.12</v>
      </c>
      <c r="AY7" s="75">
        <v>2.88</v>
      </c>
      <c r="BA7" s="73" t="s">
        <v>32</v>
      </c>
      <c r="BB7" s="74">
        <v>10.02</v>
      </c>
      <c r="BC7" s="74">
        <v>13.38</v>
      </c>
      <c r="BD7" s="74">
        <f t="shared" ref="BD7:BD9" si="19">SUM(BB7:BC7)</f>
        <v>23.4</v>
      </c>
      <c r="BE7" s="74">
        <v>4.9000000000000004</v>
      </c>
      <c r="BF7" s="74">
        <f t="shared" ref="BF7:BF9" si="20">BD7-BE7</f>
        <v>18.5</v>
      </c>
    </row>
    <row r="8" spans="1:58" x14ac:dyDescent="0.2">
      <c r="W8" s="5">
        <f t="shared" si="1"/>
        <v>23</v>
      </c>
      <c r="X8" s="75">
        <f t="shared" ref="X8:X19" si="21">$BB$6</f>
        <v>10.02</v>
      </c>
      <c r="Y8" s="75">
        <f t="shared" ref="Y8:Y19" si="22">$BC$6</f>
        <v>12.38</v>
      </c>
      <c r="Z8" s="75">
        <f t="shared" ref="Z8:Z19" si="23">$BE$6</f>
        <v>4.9000000000000004</v>
      </c>
      <c r="AA8" s="75">
        <f t="shared" ref="AA8:AA19" si="24">$BF$6</f>
        <v>17.5</v>
      </c>
      <c r="AB8" s="75">
        <f>AB7</f>
        <v>8</v>
      </c>
      <c r="AC8" s="75">
        <f>AC7</f>
        <v>9.5</v>
      </c>
      <c r="AD8" s="75">
        <f>AD7</f>
        <v>2.02</v>
      </c>
      <c r="AE8" s="75">
        <f>AE7</f>
        <v>2.88</v>
      </c>
      <c r="AG8" s="14">
        <f t="shared" si="7"/>
        <v>23</v>
      </c>
      <c r="AH8" s="75">
        <f>AH7</f>
        <v>11.02</v>
      </c>
      <c r="AI8" s="75">
        <f t="shared" ref="AI8:AO19" si="25">AI7</f>
        <v>12.38</v>
      </c>
      <c r="AJ8" s="75">
        <f t="shared" si="25"/>
        <v>4.9000000000000004</v>
      </c>
      <c r="AK8" s="75">
        <f t="shared" si="25"/>
        <v>23.4</v>
      </c>
      <c r="AL8" s="75">
        <f>AL7</f>
        <v>9</v>
      </c>
      <c r="AM8" s="75">
        <f>AM7</f>
        <v>9.5</v>
      </c>
      <c r="AN8" s="75">
        <f>AN7</f>
        <v>2.02</v>
      </c>
      <c r="AO8" s="75">
        <f>AO7</f>
        <v>2.88</v>
      </c>
      <c r="AP8" s="12"/>
      <c r="AQ8" s="14">
        <f t="shared" si="10"/>
        <v>23</v>
      </c>
      <c r="AR8" s="75">
        <f>AR7</f>
        <v>11.02</v>
      </c>
      <c r="AS8" s="75">
        <f t="shared" ref="AS8:AY19" si="26">AS7</f>
        <v>12.38</v>
      </c>
      <c r="AT8" s="75">
        <f t="shared" si="26"/>
        <v>4.9000000000000004</v>
      </c>
      <c r="AU8" s="75">
        <f t="shared" si="26"/>
        <v>23.4</v>
      </c>
      <c r="AV8" s="75">
        <f>AV7</f>
        <v>8.9</v>
      </c>
      <c r="AW8" s="75">
        <f>AW7</f>
        <v>9.5</v>
      </c>
      <c r="AX8" s="75">
        <f>AX7</f>
        <v>2.12</v>
      </c>
      <c r="AY8" s="75">
        <f>AY7</f>
        <v>2.88</v>
      </c>
      <c r="BA8" s="73" t="s">
        <v>33</v>
      </c>
      <c r="BB8" s="74">
        <v>12.92</v>
      </c>
      <c r="BC8" s="74">
        <v>16.88</v>
      </c>
      <c r="BD8" s="74">
        <f t="shared" si="19"/>
        <v>29.799999999999997</v>
      </c>
      <c r="BE8" s="74">
        <v>4.9000000000000004</v>
      </c>
      <c r="BF8" s="74">
        <f t="shared" si="20"/>
        <v>24.9</v>
      </c>
    </row>
    <row r="9" spans="1:58" x14ac:dyDescent="0.2">
      <c r="W9" s="5">
        <f t="shared" si="1"/>
        <v>24</v>
      </c>
      <c r="X9" s="75">
        <f t="shared" si="21"/>
        <v>10.02</v>
      </c>
      <c r="Y9" s="75">
        <f t="shared" si="22"/>
        <v>12.38</v>
      </c>
      <c r="Z9" s="75">
        <f t="shared" si="23"/>
        <v>4.9000000000000004</v>
      </c>
      <c r="AA9" s="75">
        <f t="shared" si="24"/>
        <v>17.5</v>
      </c>
      <c r="AB9" s="75">
        <f t="shared" ref="AB9:AE19" si="27">AB8</f>
        <v>8</v>
      </c>
      <c r="AC9" s="75">
        <f t="shared" si="27"/>
        <v>9.5</v>
      </c>
      <c r="AD9" s="75">
        <f t="shared" si="27"/>
        <v>2.02</v>
      </c>
      <c r="AE9" s="75">
        <f t="shared" si="27"/>
        <v>2.88</v>
      </c>
      <c r="AG9" s="14">
        <f t="shared" si="7"/>
        <v>24</v>
      </c>
      <c r="AH9" s="75">
        <f t="shared" ref="AH9:AH19" si="28">AH8</f>
        <v>11.02</v>
      </c>
      <c r="AI9" s="75">
        <f t="shared" si="25"/>
        <v>12.38</v>
      </c>
      <c r="AJ9" s="75">
        <f t="shared" si="25"/>
        <v>4.9000000000000004</v>
      </c>
      <c r="AK9" s="75">
        <f t="shared" si="25"/>
        <v>23.4</v>
      </c>
      <c r="AL9" s="75">
        <f t="shared" si="25"/>
        <v>9</v>
      </c>
      <c r="AM9" s="75">
        <f t="shared" si="25"/>
        <v>9.5</v>
      </c>
      <c r="AN9" s="75">
        <f t="shared" si="25"/>
        <v>2.02</v>
      </c>
      <c r="AO9" s="75">
        <f t="shared" si="25"/>
        <v>2.88</v>
      </c>
      <c r="AP9" s="12"/>
      <c r="AQ9" s="14">
        <f t="shared" si="10"/>
        <v>24</v>
      </c>
      <c r="AR9" s="75">
        <f t="shared" ref="AR9:AR19" si="29">AR8</f>
        <v>11.02</v>
      </c>
      <c r="AS9" s="75">
        <f t="shared" si="26"/>
        <v>12.38</v>
      </c>
      <c r="AT9" s="75">
        <f t="shared" si="26"/>
        <v>4.9000000000000004</v>
      </c>
      <c r="AU9" s="75">
        <f t="shared" si="26"/>
        <v>23.4</v>
      </c>
      <c r="AV9" s="75">
        <f t="shared" si="26"/>
        <v>8.9</v>
      </c>
      <c r="AW9" s="75">
        <f t="shared" si="26"/>
        <v>9.5</v>
      </c>
      <c r="AX9" s="75">
        <f t="shared" si="26"/>
        <v>2.12</v>
      </c>
      <c r="AY9" s="75">
        <f t="shared" si="26"/>
        <v>2.88</v>
      </c>
      <c r="BA9" s="73" t="s">
        <v>34</v>
      </c>
      <c r="BB9" s="74">
        <v>13.02</v>
      </c>
      <c r="BC9" s="74">
        <v>21.38</v>
      </c>
      <c r="BD9" s="74">
        <f t="shared" si="19"/>
        <v>34.4</v>
      </c>
      <c r="BE9" s="74">
        <v>4.9000000000000004</v>
      </c>
      <c r="BF9" s="74">
        <f t="shared" si="20"/>
        <v>29.5</v>
      </c>
    </row>
    <row r="10" spans="1:58" x14ac:dyDescent="0.2">
      <c r="W10" s="5">
        <f t="shared" si="1"/>
        <v>25</v>
      </c>
      <c r="X10" s="75">
        <f t="shared" si="21"/>
        <v>10.02</v>
      </c>
      <c r="Y10" s="75">
        <f t="shared" si="22"/>
        <v>12.38</v>
      </c>
      <c r="Z10" s="75">
        <f t="shared" si="23"/>
        <v>4.9000000000000004</v>
      </c>
      <c r="AA10" s="75">
        <f t="shared" si="24"/>
        <v>17.5</v>
      </c>
      <c r="AB10" s="75">
        <f t="shared" si="27"/>
        <v>8</v>
      </c>
      <c r="AC10" s="75">
        <f t="shared" si="27"/>
        <v>9.5</v>
      </c>
      <c r="AD10" s="75">
        <f t="shared" si="27"/>
        <v>2.02</v>
      </c>
      <c r="AE10" s="75">
        <f t="shared" si="27"/>
        <v>2.88</v>
      </c>
      <c r="AG10" s="14">
        <f t="shared" si="7"/>
        <v>25</v>
      </c>
      <c r="AH10" s="75">
        <f t="shared" si="28"/>
        <v>11.02</v>
      </c>
      <c r="AI10" s="75">
        <f t="shared" si="25"/>
        <v>12.38</v>
      </c>
      <c r="AJ10" s="75">
        <f t="shared" si="25"/>
        <v>4.9000000000000004</v>
      </c>
      <c r="AK10" s="75">
        <f t="shared" si="25"/>
        <v>23.4</v>
      </c>
      <c r="AL10" s="75">
        <f t="shared" si="25"/>
        <v>9</v>
      </c>
      <c r="AM10" s="75">
        <f t="shared" si="25"/>
        <v>9.5</v>
      </c>
      <c r="AN10" s="75">
        <f t="shared" si="25"/>
        <v>2.02</v>
      </c>
      <c r="AO10" s="75">
        <f t="shared" si="25"/>
        <v>2.88</v>
      </c>
      <c r="AP10" s="12"/>
      <c r="AQ10" s="14">
        <f t="shared" si="10"/>
        <v>25</v>
      </c>
      <c r="AR10" s="75">
        <f t="shared" si="29"/>
        <v>11.02</v>
      </c>
      <c r="AS10" s="75">
        <f t="shared" si="26"/>
        <v>12.38</v>
      </c>
      <c r="AT10" s="75">
        <f t="shared" si="26"/>
        <v>4.9000000000000004</v>
      </c>
      <c r="AU10" s="75">
        <f t="shared" si="26"/>
        <v>23.4</v>
      </c>
      <c r="AV10" s="75">
        <f t="shared" si="26"/>
        <v>8.9</v>
      </c>
      <c r="AW10" s="75">
        <f t="shared" si="26"/>
        <v>9.5</v>
      </c>
      <c r="AX10" s="75">
        <f t="shared" si="26"/>
        <v>2.12</v>
      </c>
      <c r="AY10" s="75">
        <f t="shared" si="26"/>
        <v>2.88</v>
      </c>
      <c r="BA10" s="76"/>
      <c r="BB10" s="76"/>
      <c r="BC10" s="76"/>
      <c r="BD10" s="76"/>
      <c r="BE10" s="76"/>
      <c r="BF10" s="76"/>
    </row>
    <row r="11" spans="1:58" x14ac:dyDescent="0.2">
      <c r="W11" s="5">
        <f t="shared" si="1"/>
        <v>26</v>
      </c>
      <c r="X11" s="75">
        <f t="shared" si="21"/>
        <v>10.02</v>
      </c>
      <c r="Y11" s="75">
        <f t="shared" si="22"/>
        <v>12.38</v>
      </c>
      <c r="Z11" s="75">
        <f t="shared" si="23"/>
        <v>4.9000000000000004</v>
      </c>
      <c r="AA11" s="75">
        <f t="shared" si="24"/>
        <v>17.5</v>
      </c>
      <c r="AB11" s="75">
        <f t="shared" si="27"/>
        <v>8</v>
      </c>
      <c r="AC11" s="75">
        <f t="shared" si="27"/>
        <v>9.5</v>
      </c>
      <c r="AD11" s="75">
        <f t="shared" si="27"/>
        <v>2.02</v>
      </c>
      <c r="AE11" s="75">
        <f t="shared" si="27"/>
        <v>2.88</v>
      </c>
      <c r="AG11" s="14">
        <f t="shared" si="7"/>
        <v>26</v>
      </c>
      <c r="AH11" s="75">
        <f t="shared" si="28"/>
        <v>11.02</v>
      </c>
      <c r="AI11" s="75">
        <f t="shared" si="25"/>
        <v>12.38</v>
      </c>
      <c r="AJ11" s="75">
        <f t="shared" si="25"/>
        <v>4.9000000000000004</v>
      </c>
      <c r="AK11" s="75">
        <f t="shared" si="25"/>
        <v>23.4</v>
      </c>
      <c r="AL11" s="75">
        <f t="shared" si="25"/>
        <v>9</v>
      </c>
      <c r="AM11" s="75">
        <f t="shared" si="25"/>
        <v>9.5</v>
      </c>
      <c r="AN11" s="75">
        <f t="shared" si="25"/>
        <v>2.02</v>
      </c>
      <c r="AO11" s="75">
        <f t="shared" si="25"/>
        <v>2.88</v>
      </c>
      <c r="AP11" s="12"/>
      <c r="AQ11" s="14">
        <f t="shared" si="10"/>
        <v>26</v>
      </c>
      <c r="AR11" s="75">
        <f t="shared" si="29"/>
        <v>11.02</v>
      </c>
      <c r="AS11" s="75">
        <f t="shared" si="26"/>
        <v>12.38</v>
      </c>
      <c r="AT11" s="75">
        <f t="shared" si="26"/>
        <v>4.9000000000000004</v>
      </c>
      <c r="AU11" s="75">
        <f t="shared" si="26"/>
        <v>23.4</v>
      </c>
      <c r="AV11" s="75">
        <f t="shared" si="26"/>
        <v>8.9</v>
      </c>
      <c r="AW11" s="75">
        <f t="shared" si="26"/>
        <v>9.5</v>
      </c>
      <c r="AX11" s="75">
        <f t="shared" si="26"/>
        <v>2.12</v>
      </c>
      <c r="AY11" s="75">
        <f t="shared" si="26"/>
        <v>2.88</v>
      </c>
      <c r="BA11" s="71" t="s">
        <v>35</v>
      </c>
      <c r="BB11" s="72" t="s">
        <v>4</v>
      </c>
      <c r="BC11" s="72" t="s">
        <v>5</v>
      </c>
      <c r="BD11" s="72" t="s">
        <v>29</v>
      </c>
      <c r="BE11" s="72" t="s">
        <v>6</v>
      </c>
      <c r="BF11" s="72" t="s">
        <v>7</v>
      </c>
    </row>
    <row r="12" spans="1:58" x14ac:dyDescent="0.2">
      <c r="W12" s="5">
        <f t="shared" si="1"/>
        <v>27</v>
      </c>
      <c r="X12" s="75">
        <f t="shared" si="21"/>
        <v>10.02</v>
      </c>
      <c r="Y12" s="75">
        <f t="shared" si="22"/>
        <v>12.38</v>
      </c>
      <c r="Z12" s="75">
        <f t="shared" si="23"/>
        <v>4.9000000000000004</v>
      </c>
      <c r="AA12" s="75">
        <f t="shared" si="24"/>
        <v>17.5</v>
      </c>
      <c r="AB12" s="75">
        <f t="shared" si="27"/>
        <v>8</v>
      </c>
      <c r="AC12" s="75">
        <f t="shared" si="27"/>
        <v>9.5</v>
      </c>
      <c r="AD12" s="75">
        <f t="shared" si="27"/>
        <v>2.02</v>
      </c>
      <c r="AE12" s="75">
        <f t="shared" si="27"/>
        <v>2.88</v>
      </c>
      <c r="AG12" s="14">
        <f t="shared" si="7"/>
        <v>27</v>
      </c>
      <c r="AH12" s="75">
        <f t="shared" si="28"/>
        <v>11.02</v>
      </c>
      <c r="AI12" s="75">
        <f t="shared" si="25"/>
        <v>12.38</v>
      </c>
      <c r="AJ12" s="75">
        <f t="shared" si="25"/>
        <v>4.9000000000000004</v>
      </c>
      <c r="AK12" s="75">
        <f t="shared" si="25"/>
        <v>23.4</v>
      </c>
      <c r="AL12" s="75">
        <f t="shared" si="25"/>
        <v>9</v>
      </c>
      <c r="AM12" s="75">
        <f t="shared" si="25"/>
        <v>9.5</v>
      </c>
      <c r="AN12" s="75">
        <f t="shared" si="25"/>
        <v>2.02</v>
      </c>
      <c r="AO12" s="75">
        <f t="shared" si="25"/>
        <v>2.88</v>
      </c>
      <c r="AP12" s="12"/>
      <c r="AQ12" s="14">
        <f t="shared" si="10"/>
        <v>27</v>
      </c>
      <c r="AR12" s="75">
        <f t="shared" si="29"/>
        <v>11.02</v>
      </c>
      <c r="AS12" s="75">
        <f t="shared" si="26"/>
        <v>12.38</v>
      </c>
      <c r="AT12" s="75">
        <f t="shared" si="26"/>
        <v>4.9000000000000004</v>
      </c>
      <c r="AU12" s="75">
        <f t="shared" si="26"/>
        <v>23.4</v>
      </c>
      <c r="AV12" s="75">
        <f t="shared" si="26"/>
        <v>8.9</v>
      </c>
      <c r="AW12" s="75">
        <f t="shared" si="26"/>
        <v>9.5</v>
      </c>
      <c r="AX12" s="75">
        <f t="shared" si="26"/>
        <v>2.12</v>
      </c>
      <c r="AY12" s="75">
        <f t="shared" si="26"/>
        <v>2.88</v>
      </c>
      <c r="BA12" s="73" t="s">
        <v>30</v>
      </c>
      <c r="BB12" s="74">
        <v>0.78</v>
      </c>
      <c r="BC12" s="74">
        <v>1.1200000000000001</v>
      </c>
      <c r="BD12" s="74">
        <f>SUM(BB12:BC12)</f>
        <v>1.9000000000000001</v>
      </c>
      <c r="BE12" s="74">
        <v>1.9</v>
      </c>
      <c r="BF12" s="74">
        <v>0</v>
      </c>
    </row>
    <row r="13" spans="1:58" x14ac:dyDescent="0.2">
      <c r="W13" s="5">
        <f t="shared" si="1"/>
        <v>28</v>
      </c>
      <c r="X13" s="75">
        <f t="shared" si="21"/>
        <v>10.02</v>
      </c>
      <c r="Y13" s="75">
        <f t="shared" si="22"/>
        <v>12.38</v>
      </c>
      <c r="Z13" s="75">
        <f t="shared" si="23"/>
        <v>4.9000000000000004</v>
      </c>
      <c r="AA13" s="75">
        <f t="shared" si="24"/>
        <v>17.5</v>
      </c>
      <c r="AB13" s="75">
        <f t="shared" si="27"/>
        <v>8</v>
      </c>
      <c r="AC13" s="75">
        <f t="shared" si="27"/>
        <v>9.5</v>
      </c>
      <c r="AD13" s="75">
        <f t="shared" si="27"/>
        <v>2.02</v>
      </c>
      <c r="AE13" s="75">
        <f t="shared" si="27"/>
        <v>2.88</v>
      </c>
      <c r="AG13" s="14">
        <f t="shared" si="7"/>
        <v>28</v>
      </c>
      <c r="AH13" s="75">
        <f t="shared" si="28"/>
        <v>11.02</v>
      </c>
      <c r="AI13" s="75">
        <f t="shared" si="25"/>
        <v>12.38</v>
      </c>
      <c r="AJ13" s="75">
        <f t="shared" si="25"/>
        <v>4.9000000000000004</v>
      </c>
      <c r="AK13" s="75">
        <f t="shared" si="25"/>
        <v>23.4</v>
      </c>
      <c r="AL13" s="75">
        <f t="shared" si="25"/>
        <v>9</v>
      </c>
      <c r="AM13" s="75">
        <f t="shared" si="25"/>
        <v>9.5</v>
      </c>
      <c r="AN13" s="75">
        <f t="shared" si="25"/>
        <v>2.02</v>
      </c>
      <c r="AO13" s="75">
        <f t="shared" si="25"/>
        <v>2.88</v>
      </c>
      <c r="AP13" s="12"/>
      <c r="AQ13" s="14">
        <f t="shared" si="10"/>
        <v>28</v>
      </c>
      <c r="AR13" s="75">
        <f t="shared" si="29"/>
        <v>11.02</v>
      </c>
      <c r="AS13" s="75">
        <f t="shared" si="26"/>
        <v>12.38</v>
      </c>
      <c r="AT13" s="75">
        <f t="shared" si="26"/>
        <v>4.9000000000000004</v>
      </c>
      <c r="AU13" s="75">
        <f t="shared" si="26"/>
        <v>23.4</v>
      </c>
      <c r="AV13" s="75">
        <f t="shared" si="26"/>
        <v>8.9</v>
      </c>
      <c r="AW13" s="75">
        <f t="shared" si="26"/>
        <v>9.5</v>
      </c>
      <c r="AX13" s="75">
        <f t="shared" si="26"/>
        <v>2.12</v>
      </c>
      <c r="AY13" s="75">
        <f t="shared" si="26"/>
        <v>2.88</v>
      </c>
      <c r="BA13" s="73" t="s">
        <v>31</v>
      </c>
      <c r="BB13" s="74">
        <f>1+10.02</f>
        <v>11.02</v>
      </c>
      <c r="BC13" s="74">
        <v>12.38</v>
      </c>
      <c r="BD13" s="74">
        <f>SUM(BB13:BC13)</f>
        <v>23.4</v>
      </c>
      <c r="BE13" s="74">
        <v>4.9000000000000004</v>
      </c>
      <c r="BF13" s="74">
        <f>BD13-BE13</f>
        <v>18.5</v>
      </c>
    </row>
    <row r="14" spans="1:58" x14ac:dyDescent="0.2">
      <c r="W14" s="5">
        <f t="shared" si="1"/>
        <v>29</v>
      </c>
      <c r="X14" s="75">
        <f t="shared" si="21"/>
        <v>10.02</v>
      </c>
      <c r="Y14" s="75">
        <f t="shared" si="22"/>
        <v>12.38</v>
      </c>
      <c r="Z14" s="75">
        <f t="shared" si="23"/>
        <v>4.9000000000000004</v>
      </c>
      <c r="AA14" s="75">
        <f t="shared" si="24"/>
        <v>17.5</v>
      </c>
      <c r="AB14" s="75">
        <f t="shared" si="27"/>
        <v>8</v>
      </c>
      <c r="AC14" s="75">
        <f t="shared" si="27"/>
        <v>9.5</v>
      </c>
      <c r="AD14" s="75">
        <f t="shared" si="27"/>
        <v>2.02</v>
      </c>
      <c r="AE14" s="75">
        <f t="shared" si="27"/>
        <v>2.88</v>
      </c>
      <c r="AG14" s="14">
        <f t="shared" si="7"/>
        <v>29</v>
      </c>
      <c r="AH14" s="75">
        <f t="shared" si="28"/>
        <v>11.02</v>
      </c>
      <c r="AI14" s="75">
        <f t="shared" si="25"/>
        <v>12.38</v>
      </c>
      <c r="AJ14" s="75">
        <f t="shared" si="25"/>
        <v>4.9000000000000004</v>
      </c>
      <c r="AK14" s="75">
        <f t="shared" si="25"/>
        <v>23.4</v>
      </c>
      <c r="AL14" s="75">
        <f t="shared" si="25"/>
        <v>9</v>
      </c>
      <c r="AM14" s="75">
        <f t="shared" si="25"/>
        <v>9.5</v>
      </c>
      <c r="AN14" s="75">
        <f t="shared" si="25"/>
        <v>2.02</v>
      </c>
      <c r="AO14" s="75">
        <f t="shared" si="25"/>
        <v>2.88</v>
      </c>
      <c r="AP14" s="12"/>
      <c r="AQ14" s="14">
        <f t="shared" si="10"/>
        <v>29</v>
      </c>
      <c r="AR14" s="75">
        <f t="shared" si="29"/>
        <v>11.02</v>
      </c>
      <c r="AS14" s="75">
        <f t="shared" si="26"/>
        <v>12.38</v>
      </c>
      <c r="AT14" s="75">
        <f t="shared" si="26"/>
        <v>4.9000000000000004</v>
      </c>
      <c r="AU14" s="75">
        <f t="shared" si="26"/>
        <v>23.4</v>
      </c>
      <c r="AV14" s="75">
        <f t="shared" si="26"/>
        <v>8.9</v>
      </c>
      <c r="AW14" s="75">
        <f t="shared" si="26"/>
        <v>9.5</v>
      </c>
      <c r="AX14" s="75">
        <f t="shared" si="26"/>
        <v>2.12</v>
      </c>
      <c r="AY14" s="75">
        <f t="shared" si="26"/>
        <v>2.88</v>
      </c>
      <c r="BA14" s="73" t="s">
        <v>32</v>
      </c>
      <c r="BB14" s="74">
        <f>1+10.02</f>
        <v>11.02</v>
      </c>
      <c r="BC14" s="74">
        <v>13.38</v>
      </c>
      <c r="BD14" s="74">
        <f t="shared" ref="BD14:BD16" si="30">SUM(BB14:BC14)</f>
        <v>24.4</v>
      </c>
      <c r="BE14" s="74">
        <v>4.9000000000000004</v>
      </c>
      <c r="BF14" s="74">
        <f t="shared" ref="BF14:BF16" si="31">BD14-BE14</f>
        <v>19.5</v>
      </c>
    </row>
    <row r="15" spans="1:58" x14ac:dyDescent="0.2">
      <c r="W15" s="5">
        <f t="shared" si="1"/>
        <v>30</v>
      </c>
      <c r="X15" s="75">
        <f t="shared" si="21"/>
        <v>10.02</v>
      </c>
      <c r="Y15" s="75">
        <f t="shared" si="22"/>
        <v>12.38</v>
      </c>
      <c r="Z15" s="75">
        <f t="shared" si="23"/>
        <v>4.9000000000000004</v>
      </c>
      <c r="AA15" s="75">
        <f t="shared" si="24"/>
        <v>17.5</v>
      </c>
      <c r="AB15" s="75">
        <f t="shared" si="27"/>
        <v>8</v>
      </c>
      <c r="AC15" s="75">
        <f t="shared" si="27"/>
        <v>9.5</v>
      </c>
      <c r="AD15" s="75">
        <f t="shared" si="27"/>
        <v>2.02</v>
      </c>
      <c r="AE15" s="75">
        <f t="shared" si="27"/>
        <v>2.88</v>
      </c>
      <c r="AG15" s="14">
        <f t="shared" si="7"/>
        <v>30</v>
      </c>
      <c r="AH15" s="75">
        <f t="shared" si="28"/>
        <v>11.02</v>
      </c>
      <c r="AI15" s="75">
        <f t="shared" si="25"/>
        <v>12.38</v>
      </c>
      <c r="AJ15" s="75">
        <f t="shared" si="25"/>
        <v>4.9000000000000004</v>
      </c>
      <c r="AK15" s="75">
        <f t="shared" si="25"/>
        <v>23.4</v>
      </c>
      <c r="AL15" s="75">
        <f t="shared" si="25"/>
        <v>9</v>
      </c>
      <c r="AM15" s="75">
        <f t="shared" si="25"/>
        <v>9.5</v>
      </c>
      <c r="AN15" s="75">
        <f t="shared" si="25"/>
        <v>2.02</v>
      </c>
      <c r="AO15" s="75">
        <f t="shared" si="25"/>
        <v>2.88</v>
      </c>
      <c r="AP15" s="12"/>
      <c r="AQ15" s="14">
        <f t="shared" si="10"/>
        <v>30</v>
      </c>
      <c r="AR15" s="75">
        <f t="shared" si="29"/>
        <v>11.02</v>
      </c>
      <c r="AS15" s="75">
        <f t="shared" si="26"/>
        <v>12.38</v>
      </c>
      <c r="AT15" s="75">
        <f t="shared" si="26"/>
        <v>4.9000000000000004</v>
      </c>
      <c r="AU15" s="75">
        <f t="shared" si="26"/>
        <v>23.4</v>
      </c>
      <c r="AV15" s="75">
        <f t="shared" si="26"/>
        <v>8.9</v>
      </c>
      <c r="AW15" s="75">
        <f t="shared" si="26"/>
        <v>9.5</v>
      </c>
      <c r="AX15" s="75">
        <f t="shared" si="26"/>
        <v>2.12</v>
      </c>
      <c r="AY15" s="75">
        <f t="shared" si="26"/>
        <v>2.88</v>
      </c>
      <c r="BA15" s="73" t="s">
        <v>33</v>
      </c>
      <c r="BB15" s="74">
        <f>1+12.92</f>
        <v>13.92</v>
      </c>
      <c r="BC15" s="74">
        <v>16.88</v>
      </c>
      <c r="BD15" s="74">
        <f t="shared" si="30"/>
        <v>30.799999999999997</v>
      </c>
      <c r="BE15" s="74">
        <v>4.9000000000000004</v>
      </c>
      <c r="BF15" s="74">
        <f t="shared" si="31"/>
        <v>25.9</v>
      </c>
    </row>
    <row r="16" spans="1:58" x14ac:dyDescent="0.2">
      <c r="W16" s="5">
        <f t="shared" si="1"/>
        <v>31</v>
      </c>
      <c r="X16" s="75">
        <f t="shared" si="21"/>
        <v>10.02</v>
      </c>
      <c r="Y16" s="75">
        <f t="shared" si="22"/>
        <v>12.38</v>
      </c>
      <c r="Z16" s="75">
        <f t="shared" si="23"/>
        <v>4.9000000000000004</v>
      </c>
      <c r="AA16" s="75">
        <f t="shared" si="24"/>
        <v>17.5</v>
      </c>
      <c r="AB16" s="75">
        <f t="shared" si="27"/>
        <v>8</v>
      </c>
      <c r="AC16" s="75">
        <f t="shared" si="27"/>
        <v>9.5</v>
      </c>
      <c r="AD16" s="75">
        <f t="shared" si="27"/>
        <v>2.02</v>
      </c>
      <c r="AE16" s="75">
        <f t="shared" si="27"/>
        <v>2.88</v>
      </c>
      <c r="AG16" s="14">
        <f t="shared" si="7"/>
        <v>31</v>
      </c>
      <c r="AH16" s="75">
        <f t="shared" si="28"/>
        <v>11.02</v>
      </c>
      <c r="AI16" s="75">
        <f t="shared" si="25"/>
        <v>12.38</v>
      </c>
      <c r="AJ16" s="75">
        <f t="shared" si="25"/>
        <v>4.9000000000000004</v>
      </c>
      <c r="AK16" s="75">
        <f t="shared" si="25"/>
        <v>23.4</v>
      </c>
      <c r="AL16" s="75">
        <f t="shared" si="25"/>
        <v>9</v>
      </c>
      <c r="AM16" s="75">
        <f t="shared" si="25"/>
        <v>9.5</v>
      </c>
      <c r="AN16" s="75">
        <f t="shared" si="25"/>
        <v>2.02</v>
      </c>
      <c r="AO16" s="75">
        <f t="shared" si="25"/>
        <v>2.88</v>
      </c>
      <c r="AP16" s="12"/>
      <c r="AQ16" s="14">
        <f t="shared" si="10"/>
        <v>31</v>
      </c>
      <c r="AR16" s="75">
        <f t="shared" si="29"/>
        <v>11.02</v>
      </c>
      <c r="AS16" s="75">
        <f t="shared" si="26"/>
        <v>12.38</v>
      </c>
      <c r="AT16" s="75">
        <f t="shared" si="26"/>
        <v>4.9000000000000004</v>
      </c>
      <c r="AU16" s="75">
        <f t="shared" si="26"/>
        <v>23.4</v>
      </c>
      <c r="AV16" s="75">
        <f t="shared" si="26"/>
        <v>8.9</v>
      </c>
      <c r="AW16" s="75">
        <f t="shared" si="26"/>
        <v>9.5</v>
      </c>
      <c r="AX16" s="75">
        <f t="shared" si="26"/>
        <v>2.12</v>
      </c>
      <c r="AY16" s="75">
        <f t="shared" si="26"/>
        <v>2.88</v>
      </c>
      <c r="BA16" s="73" t="s">
        <v>36</v>
      </c>
      <c r="BB16" s="74">
        <f>1+13.02</f>
        <v>14.02</v>
      </c>
      <c r="BC16" s="74">
        <v>21.38</v>
      </c>
      <c r="BD16" s="74">
        <f t="shared" si="30"/>
        <v>35.4</v>
      </c>
      <c r="BE16" s="74">
        <v>4.9000000000000004</v>
      </c>
      <c r="BF16" s="74">
        <f t="shared" si="31"/>
        <v>30.5</v>
      </c>
    </row>
    <row r="17" spans="23:58" x14ac:dyDescent="0.2">
      <c r="W17" s="5">
        <f t="shared" si="1"/>
        <v>32</v>
      </c>
      <c r="X17" s="75">
        <f t="shared" si="21"/>
        <v>10.02</v>
      </c>
      <c r="Y17" s="75">
        <f t="shared" si="22"/>
        <v>12.38</v>
      </c>
      <c r="Z17" s="75">
        <f t="shared" si="23"/>
        <v>4.9000000000000004</v>
      </c>
      <c r="AA17" s="75">
        <f t="shared" si="24"/>
        <v>17.5</v>
      </c>
      <c r="AB17" s="75">
        <f t="shared" si="27"/>
        <v>8</v>
      </c>
      <c r="AC17" s="75">
        <f t="shared" si="27"/>
        <v>9.5</v>
      </c>
      <c r="AD17" s="75">
        <f t="shared" si="27"/>
        <v>2.02</v>
      </c>
      <c r="AE17" s="75">
        <f t="shared" si="27"/>
        <v>2.88</v>
      </c>
      <c r="AG17" s="14">
        <f t="shared" si="7"/>
        <v>32</v>
      </c>
      <c r="AH17" s="75">
        <f t="shared" si="28"/>
        <v>11.02</v>
      </c>
      <c r="AI17" s="75">
        <f t="shared" si="25"/>
        <v>12.38</v>
      </c>
      <c r="AJ17" s="75">
        <f t="shared" si="25"/>
        <v>4.9000000000000004</v>
      </c>
      <c r="AK17" s="75">
        <f t="shared" si="25"/>
        <v>23.4</v>
      </c>
      <c r="AL17" s="75">
        <f t="shared" si="25"/>
        <v>9</v>
      </c>
      <c r="AM17" s="75">
        <f t="shared" si="25"/>
        <v>9.5</v>
      </c>
      <c r="AN17" s="75">
        <f t="shared" si="25"/>
        <v>2.02</v>
      </c>
      <c r="AO17" s="75">
        <f t="shared" si="25"/>
        <v>2.88</v>
      </c>
      <c r="AP17" s="12"/>
      <c r="AQ17" s="14">
        <f t="shared" si="10"/>
        <v>32</v>
      </c>
      <c r="AR17" s="75">
        <f t="shared" si="29"/>
        <v>11.02</v>
      </c>
      <c r="AS17" s="75">
        <f t="shared" si="26"/>
        <v>12.38</v>
      </c>
      <c r="AT17" s="75">
        <f t="shared" si="26"/>
        <v>4.9000000000000004</v>
      </c>
      <c r="AU17" s="75">
        <f t="shared" si="26"/>
        <v>23.4</v>
      </c>
      <c r="AV17" s="75">
        <f t="shared" si="26"/>
        <v>8.9</v>
      </c>
      <c r="AW17" s="75">
        <f t="shared" si="26"/>
        <v>9.5</v>
      </c>
      <c r="AX17" s="75">
        <f t="shared" si="26"/>
        <v>2.12</v>
      </c>
      <c r="AY17" s="75">
        <f t="shared" si="26"/>
        <v>2.88</v>
      </c>
      <c r="BA17" s="76"/>
      <c r="BB17" s="76"/>
      <c r="BC17" s="76"/>
      <c r="BD17" s="76"/>
      <c r="BE17" s="76"/>
      <c r="BF17" s="76"/>
    </row>
    <row r="18" spans="23:58" x14ac:dyDescent="0.2">
      <c r="W18" s="5">
        <f t="shared" si="1"/>
        <v>33</v>
      </c>
      <c r="X18" s="75">
        <f t="shared" si="21"/>
        <v>10.02</v>
      </c>
      <c r="Y18" s="75">
        <f t="shared" si="22"/>
        <v>12.38</v>
      </c>
      <c r="Z18" s="75">
        <f t="shared" si="23"/>
        <v>4.9000000000000004</v>
      </c>
      <c r="AA18" s="75">
        <f t="shared" si="24"/>
        <v>17.5</v>
      </c>
      <c r="AB18" s="75">
        <f t="shared" si="27"/>
        <v>8</v>
      </c>
      <c r="AC18" s="75">
        <f t="shared" si="27"/>
        <v>9.5</v>
      </c>
      <c r="AD18" s="75">
        <f t="shared" si="27"/>
        <v>2.02</v>
      </c>
      <c r="AE18" s="75">
        <f t="shared" si="27"/>
        <v>2.88</v>
      </c>
      <c r="AG18" s="14">
        <f t="shared" si="7"/>
        <v>33</v>
      </c>
      <c r="AH18" s="75">
        <f t="shared" si="28"/>
        <v>11.02</v>
      </c>
      <c r="AI18" s="75">
        <f t="shared" si="25"/>
        <v>12.38</v>
      </c>
      <c r="AJ18" s="75">
        <f t="shared" si="25"/>
        <v>4.9000000000000004</v>
      </c>
      <c r="AK18" s="75">
        <f t="shared" si="25"/>
        <v>23.4</v>
      </c>
      <c r="AL18" s="75">
        <f t="shared" si="25"/>
        <v>9</v>
      </c>
      <c r="AM18" s="75">
        <f t="shared" si="25"/>
        <v>9.5</v>
      </c>
      <c r="AN18" s="75">
        <f t="shared" si="25"/>
        <v>2.02</v>
      </c>
      <c r="AO18" s="75">
        <f t="shared" si="25"/>
        <v>2.88</v>
      </c>
      <c r="AP18" s="12"/>
      <c r="AQ18" s="14">
        <f t="shared" si="10"/>
        <v>33</v>
      </c>
      <c r="AR18" s="75">
        <f t="shared" si="29"/>
        <v>11.02</v>
      </c>
      <c r="AS18" s="75">
        <f t="shared" si="26"/>
        <v>12.38</v>
      </c>
      <c r="AT18" s="75">
        <f t="shared" si="26"/>
        <v>4.9000000000000004</v>
      </c>
      <c r="AU18" s="75">
        <f t="shared" si="26"/>
        <v>23.4</v>
      </c>
      <c r="AV18" s="75">
        <f t="shared" si="26"/>
        <v>8.9</v>
      </c>
      <c r="AW18" s="75">
        <f t="shared" si="26"/>
        <v>9.5</v>
      </c>
      <c r="AX18" s="75">
        <f t="shared" si="26"/>
        <v>2.12</v>
      </c>
      <c r="AY18" s="75">
        <f t="shared" si="26"/>
        <v>2.88</v>
      </c>
      <c r="BA18" s="71" t="s">
        <v>37</v>
      </c>
      <c r="BB18" s="72" t="s">
        <v>4</v>
      </c>
      <c r="BC18" s="72" t="s">
        <v>5</v>
      </c>
      <c r="BD18" s="72" t="s">
        <v>29</v>
      </c>
      <c r="BE18" s="72" t="s">
        <v>6</v>
      </c>
      <c r="BF18" s="72" t="s">
        <v>7</v>
      </c>
    </row>
    <row r="19" spans="23:58" x14ac:dyDescent="0.2">
      <c r="W19" s="5">
        <f t="shared" si="1"/>
        <v>34</v>
      </c>
      <c r="X19" s="75">
        <f t="shared" si="21"/>
        <v>10.02</v>
      </c>
      <c r="Y19" s="75">
        <f t="shared" si="22"/>
        <v>12.38</v>
      </c>
      <c r="Z19" s="75">
        <f t="shared" si="23"/>
        <v>4.9000000000000004</v>
      </c>
      <c r="AA19" s="75">
        <f t="shared" si="24"/>
        <v>17.5</v>
      </c>
      <c r="AB19" s="75">
        <f t="shared" si="27"/>
        <v>8</v>
      </c>
      <c r="AC19" s="75">
        <f t="shared" si="27"/>
        <v>9.5</v>
      </c>
      <c r="AD19" s="75">
        <f t="shared" si="27"/>
        <v>2.02</v>
      </c>
      <c r="AE19" s="75">
        <f t="shared" si="27"/>
        <v>2.88</v>
      </c>
      <c r="AG19" s="14">
        <f t="shared" si="7"/>
        <v>34</v>
      </c>
      <c r="AH19" s="75">
        <f t="shared" si="28"/>
        <v>11.02</v>
      </c>
      <c r="AI19" s="75">
        <f t="shared" si="25"/>
        <v>12.38</v>
      </c>
      <c r="AJ19" s="75">
        <f t="shared" si="25"/>
        <v>4.9000000000000004</v>
      </c>
      <c r="AK19" s="75">
        <f t="shared" si="25"/>
        <v>23.4</v>
      </c>
      <c r="AL19" s="75">
        <f t="shared" si="25"/>
        <v>9</v>
      </c>
      <c r="AM19" s="75">
        <f t="shared" si="25"/>
        <v>9.5</v>
      </c>
      <c r="AN19" s="75">
        <f t="shared" si="25"/>
        <v>2.02</v>
      </c>
      <c r="AO19" s="75">
        <f t="shared" si="25"/>
        <v>2.88</v>
      </c>
      <c r="AP19" s="12"/>
      <c r="AQ19" s="14">
        <f t="shared" si="10"/>
        <v>34</v>
      </c>
      <c r="AR19" s="75">
        <f t="shared" si="29"/>
        <v>11.02</v>
      </c>
      <c r="AS19" s="75">
        <f t="shared" si="26"/>
        <v>12.38</v>
      </c>
      <c r="AT19" s="75">
        <f t="shared" si="26"/>
        <v>4.9000000000000004</v>
      </c>
      <c r="AU19" s="75">
        <f t="shared" si="26"/>
        <v>23.4</v>
      </c>
      <c r="AV19" s="75">
        <f t="shared" si="26"/>
        <v>8.9</v>
      </c>
      <c r="AW19" s="75">
        <f t="shared" si="26"/>
        <v>9.5</v>
      </c>
      <c r="AX19" s="75">
        <f t="shared" si="26"/>
        <v>2.12</v>
      </c>
      <c r="AY19" s="75">
        <f t="shared" si="26"/>
        <v>2.88</v>
      </c>
      <c r="BA19" s="73" t="s">
        <v>30</v>
      </c>
      <c r="BB19" s="74">
        <v>0.78</v>
      </c>
      <c r="BC19" s="74">
        <v>1.1200000000000001</v>
      </c>
      <c r="BD19" s="74">
        <f>SUM(BB19:BC19)</f>
        <v>1.9000000000000001</v>
      </c>
      <c r="BE19" s="74">
        <v>1.9</v>
      </c>
      <c r="BF19" s="74">
        <v>0</v>
      </c>
    </row>
    <row r="20" spans="23:58" x14ac:dyDescent="0.2">
      <c r="W20" s="5">
        <f t="shared" si="1"/>
        <v>35</v>
      </c>
      <c r="X20" s="77">
        <f>$BB$7</f>
        <v>10.02</v>
      </c>
      <c r="Y20" s="77">
        <f>$BC$7</f>
        <v>13.38</v>
      </c>
      <c r="Z20" s="77">
        <f>$BE$7</f>
        <v>4.9000000000000004</v>
      </c>
      <c r="AA20" s="77">
        <f>$BF$7</f>
        <v>18.5</v>
      </c>
      <c r="AB20" s="77">
        <v>8</v>
      </c>
      <c r="AC20" s="77">
        <v>10.5</v>
      </c>
      <c r="AD20" s="77">
        <f>AD19</f>
        <v>2.02</v>
      </c>
      <c r="AE20" s="77">
        <f>AE19</f>
        <v>2.88</v>
      </c>
      <c r="AG20" s="14">
        <f t="shared" si="7"/>
        <v>35</v>
      </c>
      <c r="AH20" s="77">
        <f>BB14</f>
        <v>11.02</v>
      </c>
      <c r="AI20" s="77">
        <f t="shared" ref="AI20" si="32">BC14</f>
        <v>13.38</v>
      </c>
      <c r="AJ20" s="77">
        <f>AJ19</f>
        <v>4.9000000000000004</v>
      </c>
      <c r="AK20" s="77">
        <f>BD14</f>
        <v>24.4</v>
      </c>
      <c r="AL20" s="77">
        <v>9</v>
      </c>
      <c r="AM20" s="77">
        <v>10.5</v>
      </c>
      <c r="AN20" s="77">
        <f>AN19</f>
        <v>2.02</v>
      </c>
      <c r="AO20" s="77">
        <f>AO19</f>
        <v>2.88</v>
      </c>
      <c r="AP20" s="12"/>
      <c r="AQ20" s="14">
        <f t="shared" si="10"/>
        <v>35</v>
      </c>
      <c r="AR20" s="77">
        <f>BB21</f>
        <v>13.02</v>
      </c>
      <c r="AS20" s="77">
        <f t="shared" ref="AS20" si="33">BC21</f>
        <v>13.38</v>
      </c>
      <c r="AT20" s="77">
        <v>5</v>
      </c>
      <c r="AU20" s="77">
        <f>BD21</f>
        <v>26.4</v>
      </c>
      <c r="AV20" s="77">
        <v>10.9</v>
      </c>
      <c r="AW20" s="77">
        <v>10.5</v>
      </c>
      <c r="AX20" s="77">
        <v>2.12</v>
      </c>
      <c r="AY20" s="77">
        <f>AY19</f>
        <v>2.88</v>
      </c>
      <c r="BA20" s="73" t="s">
        <v>31</v>
      </c>
      <c r="BB20" s="74">
        <v>11.02</v>
      </c>
      <c r="BC20" s="74">
        <v>12.38</v>
      </c>
      <c r="BD20" s="74">
        <f>SUM(BB20:BC20)</f>
        <v>23.4</v>
      </c>
      <c r="BE20" s="74">
        <v>5</v>
      </c>
      <c r="BF20" s="74">
        <f>BD20-BE20</f>
        <v>18.399999999999999</v>
      </c>
    </row>
    <row r="21" spans="23:58" x14ac:dyDescent="0.2">
      <c r="W21" s="5">
        <f t="shared" si="1"/>
        <v>36</v>
      </c>
      <c r="X21" s="77">
        <f t="shared" ref="X21:X29" si="34">$BB$7</f>
        <v>10.02</v>
      </c>
      <c r="Y21" s="77">
        <f t="shared" ref="Y21:Y29" si="35">$BC$7</f>
        <v>13.38</v>
      </c>
      <c r="Z21" s="77">
        <f t="shared" ref="Z21:Z29" si="36">$BE$7</f>
        <v>4.9000000000000004</v>
      </c>
      <c r="AA21" s="77">
        <f t="shared" ref="AA21:AA29" si="37">$BF$7</f>
        <v>18.5</v>
      </c>
      <c r="AB21" s="77">
        <f>AB20</f>
        <v>8</v>
      </c>
      <c r="AC21" s="77">
        <f>AC20</f>
        <v>10.5</v>
      </c>
      <c r="AD21" s="77">
        <f t="shared" ref="AD21:AE29" si="38">AD20</f>
        <v>2.02</v>
      </c>
      <c r="AE21" s="77">
        <f t="shared" si="38"/>
        <v>2.88</v>
      </c>
      <c r="AG21" s="14">
        <f t="shared" si="7"/>
        <v>36</v>
      </c>
      <c r="AH21" s="77">
        <f>AH20</f>
        <v>11.02</v>
      </c>
      <c r="AI21" s="77">
        <f t="shared" ref="AI21:AM29" si="39">AI20</f>
        <v>13.38</v>
      </c>
      <c r="AJ21" s="77">
        <f t="shared" si="39"/>
        <v>4.9000000000000004</v>
      </c>
      <c r="AK21" s="77">
        <f t="shared" si="39"/>
        <v>24.4</v>
      </c>
      <c r="AL21" s="77">
        <f t="shared" si="39"/>
        <v>9</v>
      </c>
      <c r="AM21" s="77">
        <f>AM20</f>
        <v>10.5</v>
      </c>
      <c r="AN21" s="77">
        <f t="shared" ref="AN21:AO29" si="40">AN20</f>
        <v>2.02</v>
      </c>
      <c r="AO21" s="77">
        <f t="shared" si="40"/>
        <v>2.88</v>
      </c>
      <c r="AP21" s="12"/>
      <c r="AQ21" s="14">
        <f t="shared" si="10"/>
        <v>36</v>
      </c>
      <c r="AR21" s="77">
        <f>AR20</f>
        <v>13.02</v>
      </c>
      <c r="AS21" s="77">
        <f t="shared" ref="AS21:AW29" si="41">AS20</f>
        <v>13.38</v>
      </c>
      <c r="AT21" s="77">
        <f t="shared" si="41"/>
        <v>5</v>
      </c>
      <c r="AU21" s="77">
        <f t="shared" si="41"/>
        <v>26.4</v>
      </c>
      <c r="AV21" s="77">
        <f t="shared" si="41"/>
        <v>10.9</v>
      </c>
      <c r="AW21" s="77">
        <f>AW20</f>
        <v>10.5</v>
      </c>
      <c r="AX21" s="77">
        <f t="shared" ref="AX21:AY29" si="42">AX20</f>
        <v>2.12</v>
      </c>
      <c r="AY21" s="77">
        <f t="shared" si="42"/>
        <v>2.88</v>
      </c>
      <c r="BA21" s="73" t="s">
        <v>32</v>
      </c>
      <c r="BB21" s="74">
        <f>3+10.02</f>
        <v>13.02</v>
      </c>
      <c r="BC21" s="74">
        <v>13.38</v>
      </c>
      <c r="BD21" s="74">
        <f t="shared" ref="BD21:BD23" si="43">SUM(BB21:BC21)</f>
        <v>26.4</v>
      </c>
      <c r="BE21" s="74">
        <f t="shared" ref="BE21:BE23" si="44">0.1+4.9</f>
        <v>5</v>
      </c>
      <c r="BF21" s="74">
        <f t="shared" ref="BF21:BF23" si="45">BD21-BE21</f>
        <v>21.4</v>
      </c>
    </row>
    <row r="22" spans="23:58" x14ac:dyDescent="0.2">
      <c r="W22" s="5">
        <f t="shared" si="1"/>
        <v>37</v>
      </c>
      <c r="X22" s="77">
        <f t="shared" si="34"/>
        <v>10.02</v>
      </c>
      <c r="Y22" s="77">
        <f t="shared" si="35"/>
        <v>13.38</v>
      </c>
      <c r="Z22" s="77">
        <f t="shared" si="36"/>
        <v>4.9000000000000004</v>
      </c>
      <c r="AA22" s="77">
        <f t="shared" si="37"/>
        <v>18.5</v>
      </c>
      <c r="AB22" s="77">
        <f t="shared" ref="AB22:AC29" si="46">AB21</f>
        <v>8</v>
      </c>
      <c r="AC22" s="77">
        <f t="shared" si="46"/>
        <v>10.5</v>
      </c>
      <c r="AD22" s="77">
        <f t="shared" si="38"/>
        <v>2.02</v>
      </c>
      <c r="AE22" s="77">
        <f t="shared" si="38"/>
        <v>2.88</v>
      </c>
      <c r="AG22" s="14">
        <f t="shared" si="7"/>
        <v>37</v>
      </c>
      <c r="AH22" s="77">
        <f t="shared" ref="AH22:AH29" si="47">AH21</f>
        <v>11.02</v>
      </c>
      <c r="AI22" s="77">
        <f t="shared" si="39"/>
        <v>13.38</v>
      </c>
      <c r="AJ22" s="77">
        <f t="shared" si="39"/>
        <v>4.9000000000000004</v>
      </c>
      <c r="AK22" s="77">
        <f t="shared" si="39"/>
        <v>24.4</v>
      </c>
      <c r="AL22" s="77">
        <f t="shared" si="39"/>
        <v>9</v>
      </c>
      <c r="AM22" s="77">
        <f t="shared" si="39"/>
        <v>10.5</v>
      </c>
      <c r="AN22" s="77">
        <f t="shared" si="40"/>
        <v>2.02</v>
      </c>
      <c r="AO22" s="77">
        <f t="shared" si="40"/>
        <v>2.88</v>
      </c>
      <c r="AP22" s="12"/>
      <c r="AQ22" s="14">
        <f t="shared" si="10"/>
        <v>37</v>
      </c>
      <c r="AR22" s="77">
        <f t="shared" ref="AR22:AR29" si="48">AR21</f>
        <v>13.02</v>
      </c>
      <c r="AS22" s="77">
        <f t="shared" si="41"/>
        <v>13.38</v>
      </c>
      <c r="AT22" s="77">
        <f t="shared" si="41"/>
        <v>5</v>
      </c>
      <c r="AU22" s="77">
        <f t="shared" si="41"/>
        <v>26.4</v>
      </c>
      <c r="AV22" s="77">
        <f t="shared" si="41"/>
        <v>10.9</v>
      </c>
      <c r="AW22" s="77">
        <f t="shared" si="41"/>
        <v>10.5</v>
      </c>
      <c r="AX22" s="77">
        <f t="shared" si="42"/>
        <v>2.12</v>
      </c>
      <c r="AY22" s="77">
        <f t="shared" si="42"/>
        <v>2.88</v>
      </c>
      <c r="BA22" s="73" t="s">
        <v>33</v>
      </c>
      <c r="BB22" s="74">
        <f>3+12.92</f>
        <v>15.92</v>
      </c>
      <c r="BC22" s="74">
        <v>16.88</v>
      </c>
      <c r="BD22" s="74">
        <f t="shared" si="43"/>
        <v>32.799999999999997</v>
      </c>
      <c r="BE22" s="74">
        <f t="shared" si="44"/>
        <v>5</v>
      </c>
      <c r="BF22" s="74">
        <f t="shared" si="45"/>
        <v>27.799999999999997</v>
      </c>
    </row>
    <row r="23" spans="23:58" x14ac:dyDescent="0.2">
      <c r="W23" s="5">
        <f t="shared" si="1"/>
        <v>38</v>
      </c>
      <c r="X23" s="77">
        <f t="shared" si="34"/>
        <v>10.02</v>
      </c>
      <c r="Y23" s="77">
        <f t="shared" si="35"/>
        <v>13.38</v>
      </c>
      <c r="Z23" s="77">
        <f t="shared" si="36"/>
        <v>4.9000000000000004</v>
      </c>
      <c r="AA23" s="77">
        <f t="shared" si="37"/>
        <v>18.5</v>
      </c>
      <c r="AB23" s="77">
        <f t="shared" si="46"/>
        <v>8</v>
      </c>
      <c r="AC23" s="77">
        <f t="shared" si="46"/>
        <v>10.5</v>
      </c>
      <c r="AD23" s="77">
        <f t="shared" si="38"/>
        <v>2.02</v>
      </c>
      <c r="AE23" s="77">
        <f t="shared" si="38"/>
        <v>2.88</v>
      </c>
      <c r="AG23" s="14">
        <f t="shared" si="7"/>
        <v>38</v>
      </c>
      <c r="AH23" s="77">
        <f t="shared" si="47"/>
        <v>11.02</v>
      </c>
      <c r="AI23" s="77">
        <f t="shared" si="39"/>
        <v>13.38</v>
      </c>
      <c r="AJ23" s="77">
        <f t="shared" si="39"/>
        <v>4.9000000000000004</v>
      </c>
      <c r="AK23" s="77">
        <f t="shared" si="39"/>
        <v>24.4</v>
      </c>
      <c r="AL23" s="77">
        <f t="shared" si="39"/>
        <v>9</v>
      </c>
      <c r="AM23" s="77">
        <f t="shared" si="39"/>
        <v>10.5</v>
      </c>
      <c r="AN23" s="77">
        <f t="shared" si="40"/>
        <v>2.02</v>
      </c>
      <c r="AO23" s="77">
        <f t="shared" si="40"/>
        <v>2.88</v>
      </c>
      <c r="AP23" s="12"/>
      <c r="AQ23" s="14">
        <f t="shared" si="10"/>
        <v>38</v>
      </c>
      <c r="AR23" s="77">
        <f t="shared" si="48"/>
        <v>13.02</v>
      </c>
      <c r="AS23" s="77">
        <f t="shared" si="41"/>
        <v>13.38</v>
      </c>
      <c r="AT23" s="77">
        <f t="shared" si="41"/>
        <v>5</v>
      </c>
      <c r="AU23" s="77">
        <f t="shared" si="41"/>
        <v>26.4</v>
      </c>
      <c r="AV23" s="77">
        <f t="shared" si="41"/>
        <v>10.9</v>
      </c>
      <c r="AW23" s="77">
        <f t="shared" si="41"/>
        <v>10.5</v>
      </c>
      <c r="AX23" s="77">
        <f t="shared" si="42"/>
        <v>2.12</v>
      </c>
      <c r="AY23" s="77">
        <f t="shared" si="42"/>
        <v>2.88</v>
      </c>
      <c r="BA23" s="73" t="s">
        <v>36</v>
      </c>
      <c r="BB23" s="74">
        <f>3+13.02</f>
        <v>16.02</v>
      </c>
      <c r="BC23" s="74">
        <v>21.38</v>
      </c>
      <c r="BD23" s="74">
        <f t="shared" si="43"/>
        <v>37.4</v>
      </c>
      <c r="BE23" s="74">
        <f t="shared" si="44"/>
        <v>5</v>
      </c>
      <c r="BF23" s="74">
        <f t="shared" si="45"/>
        <v>32.4</v>
      </c>
    </row>
    <row r="24" spans="23:58" x14ac:dyDescent="0.2">
      <c r="W24" s="5">
        <f t="shared" si="1"/>
        <v>39</v>
      </c>
      <c r="X24" s="77">
        <f t="shared" si="34"/>
        <v>10.02</v>
      </c>
      <c r="Y24" s="77">
        <f t="shared" si="35"/>
        <v>13.38</v>
      </c>
      <c r="Z24" s="77">
        <f t="shared" si="36"/>
        <v>4.9000000000000004</v>
      </c>
      <c r="AA24" s="77">
        <f t="shared" si="37"/>
        <v>18.5</v>
      </c>
      <c r="AB24" s="77">
        <f t="shared" si="46"/>
        <v>8</v>
      </c>
      <c r="AC24" s="77">
        <f t="shared" si="46"/>
        <v>10.5</v>
      </c>
      <c r="AD24" s="77">
        <f t="shared" si="38"/>
        <v>2.02</v>
      </c>
      <c r="AE24" s="77">
        <f t="shared" si="38"/>
        <v>2.88</v>
      </c>
      <c r="AG24" s="14">
        <f t="shared" si="7"/>
        <v>39</v>
      </c>
      <c r="AH24" s="77">
        <f t="shared" si="47"/>
        <v>11.02</v>
      </c>
      <c r="AI24" s="77">
        <f t="shared" si="39"/>
        <v>13.38</v>
      </c>
      <c r="AJ24" s="77">
        <f t="shared" si="39"/>
        <v>4.9000000000000004</v>
      </c>
      <c r="AK24" s="77">
        <f t="shared" si="39"/>
        <v>24.4</v>
      </c>
      <c r="AL24" s="77">
        <f t="shared" si="39"/>
        <v>9</v>
      </c>
      <c r="AM24" s="77">
        <f t="shared" si="39"/>
        <v>10.5</v>
      </c>
      <c r="AN24" s="77">
        <f t="shared" si="40"/>
        <v>2.02</v>
      </c>
      <c r="AO24" s="77">
        <f t="shared" si="40"/>
        <v>2.88</v>
      </c>
      <c r="AP24" s="12"/>
      <c r="AQ24" s="14">
        <f t="shared" si="10"/>
        <v>39</v>
      </c>
      <c r="AR24" s="77">
        <f t="shared" si="48"/>
        <v>13.02</v>
      </c>
      <c r="AS24" s="77">
        <f t="shared" si="41"/>
        <v>13.38</v>
      </c>
      <c r="AT24" s="77">
        <f t="shared" si="41"/>
        <v>5</v>
      </c>
      <c r="AU24" s="77">
        <f t="shared" si="41"/>
        <v>26.4</v>
      </c>
      <c r="AV24" s="77">
        <f t="shared" si="41"/>
        <v>10.9</v>
      </c>
      <c r="AW24" s="77">
        <f t="shared" si="41"/>
        <v>10.5</v>
      </c>
      <c r="AX24" s="77">
        <f t="shared" si="42"/>
        <v>2.12</v>
      </c>
      <c r="AY24" s="77">
        <f t="shared" si="42"/>
        <v>2.88</v>
      </c>
    </row>
    <row r="25" spans="23:58" x14ac:dyDescent="0.2">
      <c r="W25" s="5">
        <f t="shared" si="1"/>
        <v>40</v>
      </c>
      <c r="X25" s="77">
        <f t="shared" si="34"/>
        <v>10.02</v>
      </c>
      <c r="Y25" s="77">
        <f t="shared" si="35"/>
        <v>13.38</v>
      </c>
      <c r="Z25" s="77">
        <f t="shared" si="36"/>
        <v>4.9000000000000004</v>
      </c>
      <c r="AA25" s="77">
        <f t="shared" si="37"/>
        <v>18.5</v>
      </c>
      <c r="AB25" s="77">
        <f t="shared" si="46"/>
        <v>8</v>
      </c>
      <c r="AC25" s="77">
        <f t="shared" si="46"/>
        <v>10.5</v>
      </c>
      <c r="AD25" s="77">
        <f t="shared" si="38"/>
        <v>2.02</v>
      </c>
      <c r="AE25" s="77">
        <f t="shared" si="38"/>
        <v>2.88</v>
      </c>
      <c r="AG25" s="14">
        <f t="shared" si="7"/>
        <v>40</v>
      </c>
      <c r="AH25" s="77">
        <f t="shared" si="47"/>
        <v>11.02</v>
      </c>
      <c r="AI25" s="77">
        <f t="shared" si="39"/>
        <v>13.38</v>
      </c>
      <c r="AJ25" s="77">
        <f t="shared" si="39"/>
        <v>4.9000000000000004</v>
      </c>
      <c r="AK25" s="77">
        <f t="shared" si="39"/>
        <v>24.4</v>
      </c>
      <c r="AL25" s="77">
        <f t="shared" si="39"/>
        <v>9</v>
      </c>
      <c r="AM25" s="77">
        <f t="shared" si="39"/>
        <v>10.5</v>
      </c>
      <c r="AN25" s="77">
        <f t="shared" si="40"/>
        <v>2.02</v>
      </c>
      <c r="AO25" s="77">
        <f t="shared" si="40"/>
        <v>2.88</v>
      </c>
      <c r="AP25" s="12"/>
      <c r="AQ25" s="14">
        <f t="shared" si="10"/>
        <v>40</v>
      </c>
      <c r="AR25" s="77">
        <f t="shared" si="48"/>
        <v>13.02</v>
      </c>
      <c r="AS25" s="77">
        <f t="shared" si="41"/>
        <v>13.38</v>
      </c>
      <c r="AT25" s="77">
        <f t="shared" si="41"/>
        <v>5</v>
      </c>
      <c r="AU25" s="77">
        <f t="shared" si="41"/>
        <v>26.4</v>
      </c>
      <c r="AV25" s="77">
        <f t="shared" si="41"/>
        <v>10.9</v>
      </c>
      <c r="AW25" s="77">
        <f t="shared" si="41"/>
        <v>10.5</v>
      </c>
      <c r="AX25" s="77">
        <f t="shared" si="42"/>
        <v>2.12</v>
      </c>
      <c r="AY25" s="77">
        <f t="shared" si="42"/>
        <v>2.88</v>
      </c>
    </row>
    <row r="26" spans="23:58" x14ac:dyDescent="0.2">
      <c r="W26" s="5">
        <f t="shared" si="1"/>
        <v>41</v>
      </c>
      <c r="X26" s="77">
        <f t="shared" si="34"/>
        <v>10.02</v>
      </c>
      <c r="Y26" s="77">
        <f t="shared" si="35"/>
        <v>13.38</v>
      </c>
      <c r="Z26" s="77">
        <f t="shared" si="36"/>
        <v>4.9000000000000004</v>
      </c>
      <c r="AA26" s="77">
        <f t="shared" si="37"/>
        <v>18.5</v>
      </c>
      <c r="AB26" s="77">
        <f t="shared" si="46"/>
        <v>8</v>
      </c>
      <c r="AC26" s="77">
        <f t="shared" si="46"/>
        <v>10.5</v>
      </c>
      <c r="AD26" s="77">
        <f t="shared" si="38"/>
        <v>2.02</v>
      </c>
      <c r="AE26" s="77">
        <f t="shared" si="38"/>
        <v>2.88</v>
      </c>
      <c r="AG26" s="14">
        <f t="shared" si="7"/>
        <v>41</v>
      </c>
      <c r="AH26" s="77">
        <f t="shared" si="47"/>
        <v>11.02</v>
      </c>
      <c r="AI26" s="77">
        <f t="shared" si="39"/>
        <v>13.38</v>
      </c>
      <c r="AJ26" s="77">
        <f t="shared" si="39"/>
        <v>4.9000000000000004</v>
      </c>
      <c r="AK26" s="77">
        <f t="shared" si="39"/>
        <v>24.4</v>
      </c>
      <c r="AL26" s="77">
        <f t="shared" si="39"/>
        <v>9</v>
      </c>
      <c r="AM26" s="77">
        <f t="shared" si="39"/>
        <v>10.5</v>
      </c>
      <c r="AN26" s="77">
        <f t="shared" si="40"/>
        <v>2.02</v>
      </c>
      <c r="AO26" s="77">
        <f t="shared" si="40"/>
        <v>2.88</v>
      </c>
      <c r="AP26" s="12"/>
      <c r="AQ26" s="14">
        <f t="shared" si="10"/>
        <v>41</v>
      </c>
      <c r="AR26" s="77">
        <f t="shared" si="48"/>
        <v>13.02</v>
      </c>
      <c r="AS26" s="77">
        <f t="shared" si="41"/>
        <v>13.38</v>
      </c>
      <c r="AT26" s="77">
        <f t="shared" si="41"/>
        <v>5</v>
      </c>
      <c r="AU26" s="77">
        <f t="shared" si="41"/>
        <v>26.4</v>
      </c>
      <c r="AV26" s="77">
        <f t="shared" si="41"/>
        <v>10.9</v>
      </c>
      <c r="AW26" s="77">
        <f t="shared" si="41"/>
        <v>10.5</v>
      </c>
      <c r="AX26" s="77">
        <f t="shared" si="42"/>
        <v>2.12</v>
      </c>
      <c r="AY26" s="77">
        <f t="shared" si="42"/>
        <v>2.88</v>
      </c>
    </row>
    <row r="27" spans="23:58" x14ac:dyDescent="0.2">
      <c r="W27" s="5">
        <f t="shared" si="1"/>
        <v>42</v>
      </c>
      <c r="X27" s="77">
        <f t="shared" si="34"/>
        <v>10.02</v>
      </c>
      <c r="Y27" s="77">
        <f t="shared" si="35"/>
        <v>13.38</v>
      </c>
      <c r="Z27" s="77">
        <f t="shared" si="36"/>
        <v>4.9000000000000004</v>
      </c>
      <c r="AA27" s="77">
        <f t="shared" si="37"/>
        <v>18.5</v>
      </c>
      <c r="AB27" s="77">
        <f t="shared" si="46"/>
        <v>8</v>
      </c>
      <c r="AC27" s="77">
        <f t="shared" si="46"/>
        <v>10.5</v>
      </c>
      <c r="AD27" s="77">
        <f t="shared" si="38"/>
        <v>2.02</v>
      </c>
      <c r="AE27" s="77">
        <f t="shared" si="38"/>
        <v>2.88</v>
      </c>
      <c r="AG27" s="14">
        <f t="shared" si="7"/>
        <v>42</v>
      </c>
      <c r="AH27" s="77">
        <f t="shared" si="47"/>
        <v>11.02</v>
      </c>
      <c r="AI27" s="77">
        <f t="shared" si="39"/>
        <v>13.38</v>
      </c>
      <c r="AJ27" s="77">
        <f t="shared" si="39"/>
        <v>4.9000000000000004</v>
      </c>
      <c r="AK27" s="77">
        <f t="shared" si="39"/>
        <v>24.4</v>
      </c>
      <c r="AL27" s="77">
        <f t="shared" si="39"/>
        <v>9</v>
      </c>
      <c r="AM27" s="77">
        <f t="shared" si="39"/>
        <v>10.5</v>
      </c>
      <c r="AN27" s="77">
        <f t="shared" si="40"/>
        <v>2.02</v>
      </c>
      <c r="AO27" s="77">
        <f t="shared" si="40"/>
        <v>2.88</v>
      </c>
      <c r="AP27" s="12"/>
      <c r="AQ27" s="14">
        <f t="shared" si="10"/>
        <v>42</v>
      </c>
      <c r="AR27" s="77">
        <f t="shared" si="48"/>
        <v>13.02</v>
      </c>
      <c r="AS27" s="77">
        <f t="shared" si="41"/>
        <v>13.38</v>
      </c>
      <c r="AT27" s="77">
        <f t="shared" si="41"/>
        <v>5</v>
      </c>
      <c r="AU27" s="77">
        <f t="shared" si="41"/>
        <v>26.4</v>
      </c>
      <c r="AV27" s="77">
        <f t="shared" si="41"/>
        <v>10.9</v>
      </c>
      <c r="AW27" s="77">
        <f t="shared" si="41"/>
        <v>10.5</v>
      </c>
      <c r="AX27" s="77">
        <f t="shared" si="42"/>
        <v>2.12</v>
      </c>
      <c r="AY27" s="77">
        <f t="shared" si="42"/>
        <v>2.88</v>
      </c>
    </row>
    <row r="28" spans="23:58" x14ac:dyDescent="0.2">
      <c r="W28" s="5">
        <f t="shared" si="1"/>
        <v>43</v>
      </c>
      <c r="X28" s="77">
        <f t="shared" si="34"/>
        <v>10.02</v>
      </c>
      <c r="Y28" s="77">
        <f t="shared" si="35"/>
        <v>13.38</v>
      </c>
      <c r="Z28" s="77">
        <f t="shared" si="36"/>
        <v>4.9000000000000004</v>
      </c>
      <c r="AA28" s="77">
        <f t="shared" si="37"/>
        <v>18.5</v>
      </c>
      <c r="AB28" s="77">
        <f t="shared" si="46"/>
        <v>8</v>
      </c>
      <c r="AC28" s="77">
        <f t="shared" si="46"/>
        <v>10.5</v>
      </c>
      <c r="AD28" s="77">
        <f t="shared" si="38"/>
        <v>2.02</v>
      </c>
      <c r="AE28" s="77">
        <f t="shared" si="38"/>
        <v>2.88</v>
      </c>
      <c r="AG28" s="14">
        <f t="shared" si="7"/>
        <v>43</v>
      </c>
      <c r="AH28" s="77">
        <f t="shared" si="47"/>
        <v>11.02</v>
      </c>
      <c r="AI28" s="77">
        <f t="shared" si="39"/>
        <v>13.38</v>
      </c>
      <c r="AJ28" s="77">
        <f t="shared" si="39"/>
        <v>4.9000000000000004</v>
      </c>
      <c r="AK28" s="77">
        <f t="shared" si="39"/>
        <v>24.4</v>
      </c>
      <c r="AL28" s="77">
        <f t="shared" si="39"/>
        <v>9</v>
      </c>
      <c r="AM28" s="77">
        <f t="shared" si="39"/>
        <v>10.5</v>
      </c>
      <c r="AN28" s="77">
        <f t="shared" si="40"/>
        <v>2.02</v>
      </c>
      <c r="AO28" s="77">
        <f t="shared" si="40"/>
        <v>2.88</v>
      </c>
      <c r="AP28" s="12"/>
      <c r="AQ28" s="14">
        <f t="shared" si="10"/>
        <v>43</v>
      </c>
      <c r="AR28" s="77">
        <f t="shared" si="48"/>
        <v>13.02</v>
      </c>
      <c r="AS28" s="77">
        <f t="shared" si="41"/>
        <v>13.38</v>
      </c>
      <c r="AT28" s="77">
        <f t="shared" si="41"/>
        <v>5</v>
      </c>
      <c r="AU28" s="77">
        <f t="shared" si="41"/>
        <v>26.4</v>
      </c>
      <c r="AV28" s="77">
        <f t="shared" si="41"/>
        <v>10.9</v>
      </c>
      <c r="AW28" s="77">
        <f t="shared" si="41"/>
        <v>10.5</v>
      </c>
      <c r="AX28" s="77">
        <f t="shared" si="42"/>
        <v>2.12</v>
      </c>
      <c r="AY28" s="77">
        <f t="shared" si="42"/>
        <v>2.88</v>
      </c>
    </row>
    <row r="29" spans="23:58" x14ac:dyDescent="0.2">
      <c r="W29" s="5">
        <f t="shared" si="1"/>
        <v>44</v>
      </c>
      <c r="X29" s="77">
        <f t="shared" si="34"/>
        <v>10.02</v>
      </c>
      <c r="Y29" s="77">
        <f t="shared" si="35"/>
        <v>13.38</v>
      </c>
      <c r="Z29" s="77">
        <f t="shared" si="36"/>
        <v>4.9000000000000004</v>
      </c>
      <c r="AA29" s="77">
        <f t="shared" si="37"/>
        <v>18.5</v>
      </c>
      <c r="AB29" s="77">
        <f t="shared" si="46"/>
        <v>8</v>
      </c>
      <c r="AC29" s="77">
        <f t="shared" si="46"/>
        <v>10.5</v>
      </c>
      <c r="AD29" s="77">
        <f t="shared" si="38"/>
        <v>2.02</v>
      </c>
      <c r="AE29" s="77">
        <f t="shared" si="38"/>
        <v>2.88</v>
      </c>
      <c r="AG29" s="14">
        <f t="shared" si="7"/>
        <v>44</v>
      </c>
      <c r="AH29" s="77">
        <f t="shared" si="47"/>
        <v>11.02</v>
      </c>
      <c r="AI29" s="77">
        <f t="shared" si="39"/>
        <v>13.38</v>
      </c>
      <c r="AJ29" s="77">
        <f t="shared" si="39"/>
        <v>4.9000000000000004</v>
      </c>
      <c r="AK29" s="77">
        <f t="shared" si="39"/>
        <v>24.4</v>
      </c>
      <c r="AL29" s="77">
        <f t="shared" si="39"/>
        <v>9</v>
      </c>
      <c r="AM29" s="77">
        <f t="shared" si="39"/>
        <v>10.5</v>
      </c>
      <c r="AN29" s="77">
        <f t="shared" si="40"/>
        <v>2.02</v>
      </c>
      <c r="AO29" s="77">
        <f t="shared" si="40"/>
        <v>2.88</v>
      </c>
      <c r="AP29" s="12"/>
      <c r="AQ29" s="14">
        <f t="shared" si="10"/>
        <v>44</v>
      </c>
      <c r="AR29" s="77">
        <f t="shared" si="48"/>
        <v>13.02</v>
      </c>
      <c r="AS29" s="77">
        <f t="shared" si="41"/>
        <v>13.38</v>
      </c>
      <c r="AT29" s="77">
        <f t="shared" si="41"/>
        <v>5</v>
      </c>
      <c r="AU29" s="77">
        <f t="shared" si="41"/>
        <v>26.4</v>
      </c>
      <c r="AV29" s="77">
        <f t="shared" si="41"/>
        <v>10.9</v>
      </c>
      <c r="AW29" s="77">
        <f t="shared" si="41"/>
        <v>10.5</v>
      </c>
      <c r="AX29" s="77">
        <f t="shared" si="42"/>
        <v>2.12</v>
      </c>
      <c r="AY29" s="77">
        <f t="shared" si="42"/>
        <v>2.88</v>
      </c>
    </row>
    <row r="30" spans="23:58" x14ac:dyDescent="0.2">
      <c r="W30" s="5">
        <f t="shared" si="1"/>
        <v>45</v>
      </c>
      <c r="X30" s="78">
        <f>$BB$8</f>
        <v>12.92</v>
      </c>
      <c r="Y30" s="78">
        <f>$BC$8</f>
        <v>16.88</v>
      </c>
      <c r="Z30" s="78">
        <f>$BE$8</f>
        <v>4.9000000000000004</v>
      </c>
      <c r="AA30" s="78">
        <f>$BF$8</f>
        <v>24.9</v>
      </c>
      <c r="AB30" s="78">
        <v>10.9</v>
      </c>
      <c r="AC30" s="78">
        <v>14</v>
      </c>
      <c r="AD30" s="78">
        <f>AD29</f>
        <v>2.02</v>
      </c>
      <c r="AE30" s="78">
        <f>AE29</f>
        <v>2.88</v>
      </c>
      <c r="AG30" s="14">
        <f t="shared" si="7"/>
        <v>45</v>
      </c>
      <c r="AH30" s="78">
        <f>BB15</f>
        <v>13.92</v>
      </c>
      <c r="AI30" s="78">
        <f t="shared" ref="AI30" si="49">BC15</f>
        <v>16.88</v>
      </c>
      <c r="AJ30" s="78">
        <f>AJ29</f>
        <v>4.9000000000000004</v>
      </c>
      <c r="AK30" s="78">
        <f>BD15</f>
        <v>30.799999999999997</v>
      </c>
      <c r="AL30" s="78">
        <v>11.9</v>
      </c>
      <c r="AM30" s="78">
        <v>14</v>
      </c>
      <c r="AN30" s="78">
        <f>AN29</f>
        <v>2.02</v>
      </c>
      <c r="AO30" s="78">
        <f>AO29</f>
        <v>2.88</v>
      </c>
      <c r="AP30" s="12"/>
      <c r="AQ30" s="14">
        <f t="shared" si="10"/>
        <v>45</v>
      </c>
      <c r="AR30" s="78">
        <f>BB22</f>
        <v>15.92</v>
      </c>
      <c r="AS30" s="78">
        <f t="shared" ref="AS30" si="50">BC22</f>
        <v>16.88</v>
      </c>
      <c r="AT30" s="78">
        <v>5</v>
      </c>
      <c r="AU30" s="78">
        <f>BD22</f>
        <v>32.799999999999997</v>
      </c>
      <c r="AV30" s="78">
        <v>13.8</v>
      </c>
      <c r="AW30" s="78">
        <v>14</v>
      </c>
      <c r="AX30" s="78">
        <f>AX29</f>
        <v>2.12</v>
      </c>
      <c r="AY30" s="78">
        <f>AY29</f>
        <v>2.88</v>
      </c>
    </row>
    <row r="31" spans="23:58" x14ac:dyDescent="0.2">
      <c r="W31" s="5">
        <f t="shared" si="1"/>
        <v>46</v>
      </c>
      <c r="X31" s="78">
        <f t="shared" ref="X31:X39" si="51">$BB$8</f>
        <v>12.92</v>
      </c>
      <c r="Y31" s="78">
        <f t="shared" ref="Y31:Y39" si="52">$BC$8</f>
        <v>16.88</v>
      </c>
      <c r="Z31" s="78">
        <f t="shared" ref="Z31:Z39" si="53">$BE$8</f>
        <v>4.9000000000000004</v>
      </c>
      <c r="AA31" s="78">
        <f t="shared" ref="AA31:AA39" si="54">$BF$8</f>
        <v>24.9</v>
      </c>
      <c r="AB31" s="78">
        <f>AB30</f>
        <v>10.9</v>
      </c>
      <c r="AC31" s="78">
        <f>AC30</f>
        <v>14</v>
      </c>
      <c r="AD31" s="78">
        <f t="shared" ref="AD31:AE39" si="55">AD30</f>
        <v>2.02</v>
      </c>
      <c r="AE31" s="78">
        <f t="shared" si="55"/>
        <v>2.88</v>
      </c>
      <c r="AG31" s="14">
        <f t="shared" si="7"/>
        <v>46</v>
      </c>
      <c r="AH31" s="78">
        <f>AH30</f>
        <v>13.92</v>
      </c>
      <c r="AI31" s="78">
        <f t="shared" ref="AI31:AM39" si="56">AI30</f>
        <v>16.88</v>
      </c>
      <c r="AJ31" s="78">
        <f t="shared" si="56"/>
        <v>4.9000000000000004</v>
      </c>
      <c r="AK31" s="78">
        <f t="shared" si="56"/>
        <v>30.799999999999997</v>
      </c>
      <c r="AL31" s="78">
        <f t="shared" si="56"/>
        <v>11.9</v>
      </c>
      <c r="AM31" s="78">
        <f>AM30</f>
        <v>14</v>
      </c>
      <c r="AN31" s="78">
        <f t="shared" ref="AN31:AO39" si="57">AN30</f>
        <v>2.02</v>
      </c>
      <c r="AO31" s="78">
        <f t="shared" si="57"/>
        <v>2.88</v>
      </c>
      <c r="AP31" s="12"/>
      <c r="AQ31" s="14">
        <f t="shared" si="10"/>
        <v>46</v>
      </c>
      <c r="AR31" s="78">
        <f>AR30</f>
        <v>15.92</v>
      </c>
      <c r="AS31" s="78">
        <f t="shared" ref="AS31:AW39" si="58">AS30</f>
        <v>16.88</v>
      </c>
      <c r="AT31" s="78">
        <f t="shared" si="58"/>
        <v>5</v>
      </c>
      <c r="AU31" s="78">
        <f t="shared" si="58"/>
        <v>32.799999999999997</v>
      </c>
      <c r="AV31" s="78">
        <f t="shared" si="58"/>
        <v>13.8</v>
      </c>
      <c r="AW31" s="78">
        <f>AW30</f>
        <v>14</v>
      </c>
      <c r="AX31" s="78">
        <f t="shared" ref="AX31:AY39" si="59">AX30</f>
        <v>2.12</v>
      </c>
      <c r="AY31" s="78">
        <f t="shared" si="59"/>
        <v>2.88</v>
      </c>
    </row>
    <row r="32" spans="23:58" x14ac:dyDescent="0.2">
      <c r="W32" s="5">
        <f t="shared" si="1"/>
        <v>47</v>
      </c>
      <c r="X32" s="78">
        <f t="shared" si="51"/>
        <v>12.92</v>
      </c>
      <c r="Y32" s="78">
        <f t="shared" si="52"/>
        <v>16.88</v>
      </c>
      <c r="Z32" s="78">
        <f t="shared" si="53"/>
        <v>4.9000000000000004</v>
      </c>
      <c r="AA32" s="78">
        <f t="shared" si="54"/>
        <v>24.9</v>
      </c>
      <c r="AB32" s="78">
        <f t="shared" ref="AB32:AC39" si="60">AB31</f>
        <v>10.9</v>
      </c>
      <c r="AC32" s="78">
        <f t="shared" si="60"/>
        <v>14</v>
      </c>
      <c r="AD32" s="78">
        <f t="shared" si="55"/>
        <v>2.02</v>
      </c>
      <c r="AE32" s="78">
        <f t="shared" si="55"/>
        <v>2.88</v>
      </c>
      <c r="AG32" s="14">
        <f t="shared" si="7"/>
        <v>47</v>
      </c>
      <c r="AH32" s="78">
        <f t="shared" ref="AH32:AH39" si="61">AH31</f>
        <v>13.92</v>
      </c>
      <c r="AI32" s="78">
        <f t="shared" si="56"/>
        <v>16.88</v>
      </c>
      <c r="AJ32" s="78">
        <f t="shared" si="56"/>
        <v>4.9000000000000004</v>
      </c>
      <c r="AK32" s="78">
        <f t="shared" si="56"/>
        <v>30.799999999999997</v>
      </c>
      <c r="AL32" s="78">
        <f t="shared" si="56"/>
        <v>11.9</v>
      </c>
      <c r="AM32" s="78">
        <f t="shared" si="56"/>
        <v>14</v>
      </c>
      <c r="AN32" s="78">
        <f t="shared" si="57"/>
        <v>2.02</v>
      </c>
      <c r="AO32" s="78">
        <f t="shared" si="57"/>
        <v>2.88</v>
      </c>
      <c r="AP32" s="12"/>
      <c r="AQ32" s="14">
        <f t="shared" si="10"/>
        <v>47</v>
      </c>
      <c r="AR32" s="78">
        <f t="shared" ref="AR32:AR39" si="62">AR31</f>
        <v>15.92</v>
      </c>
      <c r="AS32" s="78">
        <f t="shared" si="58"/>
        <v>16.88</v>
      </c>
      <c r="AT32" s="78">
        <f t="shared" si="58"/>
        <v>5</v>
      </c>
      <c r="AU32" s="78">
        <f t="shared" si="58"/>
        <v>32.799999999999997</v>
      </c>
      <c r="AV32" s="78">
        <f t="shared" si="58"/>
        <v>13.8</v>
      </c>
      <c r="AW32" s="78">
        <f t="shared" si="58"/>
        <v>14</v>
      </c>
      <c r="AX32" s="78">
        <f t="shared" si="59"/>
        <v>2.12</v>
      </c>
      <c r="AY32" s="78">
        <f t="shared" si="59"/>
        <v>2.88</v>
      </c>
    </row>
    <row r="33" spans="23:51" x14ac:dyDescent="0.2">
      <c r="W33" s="5">
        <f t="shared" si="1"/>
        <v>48</v>
      </c>
      <c r="X33" s="78">
        <f t="shared" si="51"/>
        <v>12.92</v>
      </c>
      <c r="Y33" s="78">
        <f t="shared" si="52"/>
        <v>16.88</v>
      </c>
      <c r="Z33" s="78">
        <f t="shared" si="53"/>
        <v>4.9000000000000004</v>
      </c>
      <c r="AA33" s="78">
        <f t="shared" si="54"/>
        <v>24.9</v>
      </c>
      <c r="AB33" s="78">
        <f t="shared" si="60"/>
        <v>10.9</v>
      </c>
      <c r="AC33" s="78">
        <f t="shared" si="60"/>
        <v>14</v>
      </c>
      <c r="AD33" s="78">
        <f t="shared" si="55"/>
        <v>2.02</v>
      </c>
      <c r="AE33" s="78">
        <f t="shared" si="55"/>
        <v>2.88</v>
      </c>
      <c r="AG33" s="14">
        <f t="shared" si="7"/>
        <v>48</v>
      </c>
      <c r="AH33" s="78">
        <f t="shared" si="61"/>
        <v>13.92</v>
      </c>
      <c r="AI33" s="78">
        <f t="shared" si="56"/>
        <v>16.88</v>
      </c>
      <c r="AJ33" s="78">
        <f t="shared" si="56"/>
        <v>4.9000000000000004</v>
      </c>
      <c r="AK33" s="78">
        <f t="shared" si="56"/>
        <v>30.799999999999997</v>
      </c>
      <c r="AL33" s="78">
        <f t="shared" si="56"/>
        <v>11.9</v>
      </c>
      <c r="AM33" s="78">
        <f t="shared" si="56"/>
        <v>14</v>
      </c>
      <c r="AN33" s="78">
        <f t="shared" si="57"/>
        <v>2.02</v>
      </c>
      <c r="AO33" s="78">
        <f t="shared" si="57"/>
        <v>2.88</v>
      </c>
      <c r="AP33" s="12"/>
      <c r="AQ33" s="14">
        <f t="shared" si="10"/>
        <v>48</v>
      </c>
      <c r="AR33" s="78">
        <f t="shared" si="62"/>
        <v>15.92</v>
      </c>
      <c r="AS33" s="78">
        <f t="shared" si="58"/>
        <v>16.88</v>
      </c>
      <c r="AT33" s="78">
        <f t="shared" si="58"/>
        <v>5</v>
      </c>
      <c r="AU33" s="78">
        <f t="shared" si="58"/>
        <v>32.799999999999997</v>
      </c>
      <c r="AV33" s="78">
        <f t="shared" si="58"/>
        <v>13.8</v>
      </c>
      <c r="AW33" s="78">
        <f t="shared" si="58"/>
        <v>14</v>
      </c>
      <c r="AX33" s="78">
        <f t="shared" si="59"/>
        <v>2.12</v>
      </c>
      <c r="AY33" s="78">
        <f t="shared" si="59"/>
        <v>2.88</v>
      </c>
    </row>
    <row r="34" spans="23:51" x14ac:dyDescent="0.2">
      <c r="W34" s="5">
        <f t="shared" si="1"/>
        <v>49</v>
      </c>
      <c r="X34" s="78">
        <f t="shared" si="51"/>
        <v>12.92</v>
      </c>
      <c r="Y34" s="78">
        <f t="shared" si="52"/>
        <v>16.88</v>
      </c>
      <c r="Z34" s="78">
        <f t="shared" si="53"/>
        <v>4.9000000000000004</v>
      </c>
      <c r="AA34" s="78">
        <f t="shared" si="54"/>
        <v>24.9</v>
      </c>
      <c r="AB34" s="78">
        <f t="shared" si="60"/>
        <v>10.9</v>
      </c>
      <c r="AC34" s="78">
        <f t="shared" si="60"/>
        <v>14</v>
      </c>
      <c r="AD34" s="78">
        <f t="shared" si="55"/>
        <v>2.02</v>
      </c>
      <c r="AE34" s="78">
        <f t="shared" si="55"/>
        <v>2.88</v>
      </c>
      <c r="AG34" s="14">
        <f t="shared" si="7"/>
        <v>49</v>
      </c>
      <c r="AH34" s="78">
        <f t="shared" si="61"/>
        <v>13.92</v>
      </c>
      <c r="AI34" s="78">
        <f t="shared" si="56"/>
        <v>16.88</v>
      </c>
      <c r="AJ34" s="78">
        <f t="shared" si="56"/>
        <v>4.9000000000000004</v>
      </c>
      <c r="AK34" s="78">
        <f t="shared" si="56"/>
        <v>30.799999999999997</v>
      </c>
      <c r="AL34" s="78">
        <f t="shared" si="56"/>
        <v>11.9</v>
      </c>
      <c r="AM34" s="78">
        <f t="shared" si="56"/>
        <v>14</v>
      </c>
      <c r="AN34" s="78">
        <f t="shared" si="57"/>
        <v>2.02</v>
      </c>
      <c r="AO34" s="78">
        <f t="shared" si="57"/>
        <v>2.88</v>
      </c>
      <c r="AP34" s="12"/>
      <c r="AQ34" s="14">
        <f t="shared" si="10"/>
        <v>49</v>
      </c>
      <c r="AR34" s="78">
        <f t="shared" si="62"/>
        <v>15.92</v>
      </c>
      <c r="AS34" s="78">
        <f t="shared" si="58"/>
        <v>16.88</v>
      </c>
      <c r="AT34" s="78">
        <f t="shared" si="58"/>
        <v>5</v>
      </c>
      <c r="AU34" s="78">
        <f t="shared" si="58"/>
        <v>32.799999999999997</v>
      </c>
      <c r="AV34" s="78">
        <f t="shared" si="58"/>
        <v>13.8</v>
      </c>
      <c r="AW34" s="78">
        <f t="shared" si="58"/>
        <v>14</v>
      </c>
      <c r="AX34" s="78">
        <f t="shared" si="59"/>
        <v>2.12</v>
      </c>
      <c r="AY34" s="78">
        <f t="shared" si="59"/>
        <v>2.88</v>
      </c>
    </row>
    <row r="35" spans="23:51" x14ac:dyDescent="0.2">
      <c r="W35" s="5">
        <f t="shared" si="1"/>
        <v>50</v>
      </c>
      <c r="X35" s="78">
        <f t="shared" si="51"/>
        <v>12.92</v>
      </c>
      <c r="Y35" s="78">
        <f t="shared" si="52"/>
        <v>16.88</v>
      </c>
      <c r="Z35" s="78">
        <f t="shared" si="53"/>
        <v>4.9000000000000004</v>
      </c>
      <c r="AA35" s="78">
        <f t="shared" si="54"/>
        <v>24.9</v>
      </c>
      <c r="AB35" s="78">
        <f t="shared" si="60"/>
        <v>10.9</v>
      </c>
      <c r="AC35" s="78">
        <f t="shared" si="60"/>
        <v>14</v>
      </c>
      <c r="AD35" s="78">
        <f t="shared" si="55"/>
        <v>2.02</v>
      </c>
      <c r="AE35" s="78">
        <f t="shared" si="55"/>
        <v>2.88</v>
      </c>
      <c r="AG35" s="14">
        <f t="shared" si="7"/>
        <v>50</v>
      </c>
      <c r="AH35" s="78">
        <f t="shared" si="61"/>
        <v>13.92</v>
      </c>
      <c r="AI35" s="78">
        <f t="shared" si="56"/>
        <v>16.88</v>
      </c>
      <c r="AJ35" s="78">
        <f t="shared" si="56"/>
        <v>4.9000000000000004</v>
      </c>
      <c r="AK35" s="78">
        <f t="shared" si="56"/>
        <v>30.799999999999997</v>
      </c>
      <c r="AL35" s="78">
        <f t="shared" si="56"/>
        <v>11.9</v>
      </c>
      <c r="AM35" s="78">
        <f t="shared" si="56"/>
        <v>14</v>
      </c>
      <c r="AN35" s="78">
        <f t="shared" si="57"/>
        <v>2.02</v>
      </c>
      <c r="AO35" s="78">
        <f t="shared" si="57"/>
        <v>2.88</v>
      </c>
      <c r="AP35" s="12"/>
      <c r="AQ35" s="14">
        <f t="shared" si="10"/>
        <v>50</v>
      </c>
      <c r="AR35" s="78">
        <f t="shared" si="62"/>
        <v>15.92</v>
      </c>
      <c r="AS35" s="78">
        <f t="shared" si="58"/>
        <v>16.88</v>
      </c>
      <c r="AT35" s="78">
        <f t="shared" si="58"/>
        <v>5</v>
      </c>
      <c r="AU35" s="78">
        <f t="shared" si="58"/>
        <v>32.799999999999997</v>
      </c>
      <c r="AV35" s="78">
        <f t="shared" si="58"/>
        <v>13.8</v>
      </c>
      <c r="AW35" s="78">
        <f t="shared" si="58"/>
        <v>14</v>
      </c>
      <c r="AX35" s="78">
        <f t="shared" si="59"/>
        <v>2.12</v>
      </c>
      <c r="AY35" s="78">
        <f t="shared" si="59"/>
        <v>2.88</v>
      </c>
    </row>
    <row r="36" spans="23:51" x14ac:dyDescent="0.2">
      <c r="W36" s="5">
        <f t="shared" si="1"/>
        <v>51</v>
      </c>
      <c r="X36" s="78">
        <f t="shared" si="51"/>
        <v>12.92</v>
      </c>
      <c r="Y36" s="78">
        <f t="shared" si="52"/>
        <v>16.88</v>
      </c>
      <c r="Z36" s="78">
        <f t="shared" si="53"/>
        <v>4.9000000000000004</v>
      </c>
      <c r="AA36" s="78">
        <f t="shared" si="54"/>
        <v>24.9</v>
      </c>
      <c r="AB36" s="78">
        <f t="shared" si="60"/>
        <v>10.9</v>
      </c>
      <c r="AC36" s="78">
        <f t="shared" si="60"/>
        <v>14</v>
      </c>
      <c r="AD36" s="78">
        <f t="shared" si="55"/>
        <v>2.02</v>
      </c>
      <c r="AE36" s="78">
        <f t="shared" si="55"/>
        <v>2.88</v>
      </c>
      <c r="AG36" s="14">
        <f t="shared" si="7"/>
        <v>51</v>
      </c>
      <c r="AH36" s="78">
        <f t="shared" si="61"/>
        <v>13.92</v>
      </c>
      <c r="AI36" s="78">
        <f t="shared" si="56"/>
        <v>16.88</v>
      </c>
      <c r="AJ36" s="78">
        <f t="shared" si="56"/>
        <v>4.9000000000000004</v>
      </c>
      <c r="AK36" s="78">
        <f t="shared" si="56"/>
        <v>30.799999999999997</v>
      </c>
      <c r="AL36" s="78">
        <f t="shared" si="56"/>
        <v>11.9</v>
      </c>
      <c r="AM36" s="78">
        <f t="shared" si="56"/>
        <v>14</v>
      </c>
      <c r="AN36" s="78">
        <f t="shared" si="57"/>
        <v>2.02</v>
      </c>
      <c r="AO36" s="78">
        <f t="shared" si="57"/>
        <v>2.88</v>
      </c>
      <c r="AP36" s="12"/>
      <c r="AQ36" s="14">
        <f t="shared" si="10"/>
        <v>51</v>
      </c>
      <c r="AR36" s="78">
        <f t="shared" si="62"/>
        <v>15.92</v>
      </c>
      <c r="AS36" s="78">
        <f t="shared" si="58"/>
        <v>16.88</v>
      </c>
      <c r="AT36" s="78">
        <f t="shared" si="58"/>
        <v>5</v>
      </c>
      <c r="AU36" s="78">
        <f t="shared" si="58"/>
        <v>32.799999999999997</v>
      </c>
      <c r="AV36" s="78">
        <f t="shared" si="58"/>
        <v>13.8</v>
      </c>
      <c r="AW36" s="78">
        <f t="shared" si="58"/>
        <v>14</v>
      </c>
      <c r="AX36" s="78">
        <f t="shared" si="59"/>
        <v>2.12</v>
      </c>
      <c r="AY36" s="78">
        <f t="shared" si="59"/>
        <v>2.88</v>
      </c>
    </row>
    <row r="37" spans="23:51" x14ac:dyDescent="0.2">
      <c r="W37" s="5">
        <f t="shared" si="1"/>
        <v>52</v>
      </c>
      <c r="X37" s="78">
        <f t="shared" si="51"/>
        <v>12.92</v>
      </c>
      <c r="Y37" s="78">
        <f t="shared" si="52"/>
        <v>16.88</v>
      </c>
      <c r="Z37" s="78">
        <f t="shared" si="53"/>
        <v>4.9000000000000004</v>
      </c>
      <c r="AA37" s="78">
        <f t="shared" si="54"/>
        <v>24.9</v>
      </c>
      <c r="AB37" s="78">
        <f t="shared" si="60"/>
        <v>10.9</v>
      </c>
      <c r="AC37" s="78">
        <f t="shared" si="60"/>
        <v>14</v>
      </c>
      <c r="AD37" s="78">
        <f t="shared" si="55"/>
        <v>2.02</v>
      </c>
      <c r="AE37" s="78">
        <f t="shared" si="55"/>
        <v>2.88</v>
      </c>
      <c r="AG37" s="14">
        <f t="shared" si="7"/>
        <v>52</v>
      </c>
      <c r="AH37" s="78">
        <f t="shared" si="61"/>
        <v>13.92</v>
      </c>
      <c r="AI37" s="78">
        <f t="shared" si="56"/>
        <v>16.88</v>
      </c>
      <c r="AJ37" s="78">
        <f t="shared" si="56"/>
        <v>4.9000000000000004</v>
      </c>
      <c r="AK37" s="78">
        <f t="shared" si="56"/>
        <v>30.799999999999997</v>
      </c>
      <c r="AL37" s="78">
        <f t="shared" si="56"/>
        <v>11.9</v>
      </c>
      <c r="AM37" s="78">
        <f t="shared" si="56"/>
        <v>14</v>
      </c>
      <c r="AN37" s="78">
        <f t="shared" si="57"/>
        <v>2.02</v>
      </c>
      <c r="AO37" s="78">
        <f t="shared" si="57"/>
        <v>2.88</v>
      </c>
      <c r="AP37" s="12"/>
      <c r="AQ37" s="14">
        <f t="shared" si="10"/>
        <v>52</v>
      </c>
      <c r="AR37" s="78">
        <f t="shared" si="62"/>
        <v>15.92</v>
      </c>
      <c r="AS37" s="78">
        <f t="shared" si="58"/>
        <v>16.88</v>
      </c>
      <c r="AT37" s="78">
        <f t="shared" si="58"/>
        <v>5</v>
      </c>
      <c r="AU37" s="78">
        <f t="shared" si="58"/>
        <v>32.799999999999997</v>
      </c>
      <c r="AV37" s="78">
        <f t="shared" si="58"/>
        <v>13.8</v>
      </c>
      <c r="AW37" s="78">
        <f t="shared" si="58"/>
        <v>14</v>
      </c>
      <c r="AX37" s="78">
        <f t="shared" si="59"/>
        <v>2.12</v>
      </c>
      <c r="AY37" s="78">
        <f t="shared" si="59"/>
        <v>2.88</v>
      </c>
    </row>
    <row r="38" spans="23:51" x14ac:dyDescent="0.2">
      <c r="W38" s="5">
        <f t="shared" si="1"/>
        <v>53</v>
      </c>
      <c r="X38" s="78">
        <f t="shared" si="51"/>
        <v>12.92</v>
      </c>
      <c r="Y38" s="78">
        <f t="shared" si="52"/>
        <v>16.88</v>
      </c>
      <c r="Z38" s="78">
        <f t="shared" si="53"/>
        <v>4.9000000000000004</v>
      </c>
      <c r="AA38" s="78">
        <f t="shared" si="54"/>
        <v>24.9</v>
      </c>
      <c r="AB38" s="78">
        <f t="shared" si="60"/>
        <v>10.9</v>
      </c>
      <c r="AC38" s="78">
        <f t="shared" si="60"/>
        <v>14</v>
      </c>
      <c r="AD38" s="78">
        <f t="shared" si="55"/>
        <v>2.02</v>
      </c>
      <c r="AE38" s="78">
        <f t="shared" si="55"/>
        <v>2.88</v>
      </c>
      <c r="AG38" s="14">
        <f t="shared" si="7"/>
        <v>53</v>
      </c>
      <c r="AH38" s="78">
        <f t="shared" si="61"/>
        <v>13.92</v>
      </c>
      <c r="AI38" s="78">
        <f t="shared" si="56"/>
        <v>16.88</v>
      </c>
      <c r="AJ38" s="78">
        <f t="shared" si="56"/>
        <v>4.9000000000000004</v>
      </c>
      <c r="AK38" s="78">
        <f t="shared" si="56"/>
        <v>30.799999999999997</v>
      </c>
      <c r="AL38" s="78">
        <f t="shared" si="56"/>
        <v>11.9</v>
      </c>
      <c r="AM38" s="78">
        <f t="shared" si="56"/>
        <v>14</v>
      </c>
      <c r="AN38" s="78">
        <f t="shared" si="57"/>
        <v>2.02</v>
      </c>
      <c r="AO38" s="78">
        <f t="shared" si="57"/>
        <v>2.88</v>
      </c>
      <c r="AP38" s="12"/>
      <c r="AQ38" s="14">
        <f t="shared" si="10"/>
        <v>53</v>
      </c>
      <c r="AR38" s="78">
        <f t="shared" si="62"/>
        <v>15.92</v>
      </c>
      <c r="AS38" s="78">
        <f t="shared" si="58"/>
        <v>16.88</v>
      </c>
      <c r="AT38" s="78">
        <f t="shared" si="58"/>
        <v>5</v>
      </c>
      <c r="AU38" s="78">
        <f t="shared" si="58"/>
        <v>32.799999999999997</v>
      </c>
      <c r="AV38" s="78">
        <f t="shared" si="58"/>
        <v>13.8</v>
      </c>
      <c r="AW38" s="78">
        <f t="shared" si="58"/>
        <v>14</v>
      </c>
      <c r="AX38" s="78">
        <f t="shared" si="59"/>
        <v>2.12</v>
      </c>
      <c r="AY38" s="78">
        <f t="shared" si="59"/>
        <v>2.88</v>
      </c>
    </row>
    <row r="39" spans="23:51" x14ac:dyDescent="0.2">
      <c r="W39" s="5">
        <f t="shared" si="1"/>
        <v>54</v>
      </c>
      <c r="X39" s="78">
        <f t="shared" si="51"/>
        <v>12.92</v>
      </c>
      <c r="Y39" s="78">
        <f t="shared" si="52"/>
        <v>16.88</v>
      </c>
      <c r="Z39" s="78">
        <f t="shared" si="53"/>
        <v>4.9000000000000004</v>
      </c>
      <c r="AA39" s="78">
        <f t="shared" si="54"/>
        <v>24.9</v>
      </c>
      <c r="AB39" s="78">
        <f t="shared" si="60"/>
        <v>10.9</v>
      </c>
      <c r="AC39" s="78">
        <f t="shared" si="60"/>
        <v>14</v>
      </c>
      <c r="AD39" s="78">
        <f t="shared" si="55"/>
        <v>2.02</v>
      </c>
      <c r="AE39" s="78">
        <f t="shared" si="55"/>
        <v>2.88</v>
      </c>
      <c r="AG39" s="14">
        <f t="shared" si="7"/>
        <v>54</v>
      </c>
      <c r="AH39" s="78">
        <f t="shared" si="61"/>
        <v>13.92</v>
      </c>
      <c r="AI39" s="78">
        <f t="shared" si="56"/>
        <v>16.88</v>
      </c>
      <c r="AJ39" s="78">
        <f t="shared" si="56"/>
        <v>4.9000000000000004</v>
      </c>
      <c r="AK39" s="78">
        <f t="shared" si="56"/>
        <v>30.799999999999997</v>
      </c>
      <c r="AL39" s="78">
        <f t="shared" si="56"/>
        <v>11.9</v>
      </c>
      <c r="AM39" s="78">
        <f t="shared" si="56"/>
        <v>14</v>
      </c>
      <c r="AN39" s="78">
        <f t="shared" si="57"/>
        <v>2.02</v>
      </c>
      <c r="AO39" s="78">
        <f t="shared" si="57"/>
        <v>2.88</v>
      </c>
      <c r="AP39" s="12"/>
      <c r="AQ39" s="14">
        <f t="shared" si="10"/>
        <v>54</v>
      </c>
      <c r="AR39" s="78">
        <f t="shared" si="62"/>
        <v>15.92</v>
      </c>
      <c r="AS39" s="78">
        <f t="shared" si="58"/>
        <v>16.88</v>
      </c>
      <c r="AT39" s="78">
        <f t="shared" si="58"/>
        <v>5</v>
      </c>
      <c r="AU39" s="78">
        <f t="shared" si="58"/>
        <v>32.799999999999997</v>
      </c>
      <c r="AV39" s="78">
        <f t="shared" si="58"/>
        <v>13.8</v>
      </c>
      <c r="AW39" s="78">
        <f t="shared" si="58"/>
        <v>14</v>
      </c>
      <c r="AX39" s="78">
        <f t="shared" si="59"/>
        <v>2.12</v>
      </c>
      <c r="AY39" s="78">
        <f t="shared" si="59"/>
        <v>2.88</v>
      </c>
    </row>
    <row r="40" spans="23:51" x14ac:dyDescent="0.2">
      <c r="W40" s="5">
        <f t="shared" si="1"/>
        <v>55</v>
      </c>
      <c r="X40" s="79">
        <f>$BB$9</f>
        <v>13.02</v>
      </c>
      <c r="Y40" s="79">
        <f>$BC$9</f>
        <v>21.38</v>
      </c>
      <c r="Z40" s="79">
        <f>$BE$9</f>
        <v>4.9000000000000004</v>
      </c>
      <c r="AA40" s="79">
        <f>$BF$9</f>
        <v>29.5</v>
      </c>
      <c r="AB40" s="79">
        <v>11</v>
      </c>
      <c r="AC40" s="79">
        <v>18.5</v>
      </c>
      <c r="AD40" s="79">
        <f>AD39</f>
        <v>2.02</v>
      </c>
      <c r="AE40" s="79">
        <f>AE39</f>
        <v>2.88</v>
      </c>
      <c r="AG40" s="14">
        <f t="shared" si="7"/>
        <v>55</v>
      </c>
      <c r="AH40" s="79">
        <f>BB16</f>
        <v>14.02</v>
      </c>
      <c r="AI40" s="79">
        <f t="shared" ref="AI40" si="63">BC16</f>
        <v>21.38</v>
      </c>
      <c r="AJ40" s="79">
        <f>AJ39</f>
        <v>4.9000000000000004</v>
      </c>
      <c r="AK40" s="79">
        <f>BD16</f>
        <v>35.4</v>
      </c>
      <c r="AL40" s="79">
        <v>12</v>
      </c>
      <c r="AM40" s="79">
        <v>18.5</v>
      </c>
      <c r="AN40" s="79">
        <f>AN39</f>
        <v>2.02</v>
      </c>
      <c r="AO40" s="79">
        <f>AO39</f>
        <v>2.88</v>
      </c>
      <c r="AP40" s="12"/>
      <c r="AQ40" s="14">
        <f t="shared" si="10"/>
        <v>55</v>
      </c>
      <c r="AR40" s="79">
        <f>BB23</f>
        <v>16.02</v>
      </c>
      <c r="AS40" s="79">
        <f t="shared" ref="AS40" si="64">BC23</f>
        <v>21.38</v>
      </c>
      <c r="AT40" s="79">
        <v>5</v>
      </c>
      <c r="AU40" s="79">
        <f>BD23</f>
        <v>37.4</v>
      </c>
      <c r="AV40" s="79">
        <v>13.9</v>
      </c>
      <c r="AW40" s="79">
        <v>18.5</v>
      </c>
      <c r="AX40" s="79">
        <f>AX39</f>
        <v>2.12</v>
      </c>
      <c r="AY40" s="79">
        <f>AY39</f>
        <v>2.88</v>
      </c>
    </row>
    <row r="41" spans="23:51" x14ac:dyDescent="0.2">
      <c r="W41" s="5">
        <f t="shared" si="1"/>
        <v>56</v>
      </c>
      <c r="X41" s="79">
        <f t="shared" ref="X41:X55" si="65">$BB$9</f>
        <v>13.02</v>
      </c>
      <c r="Y41" s="79">
        <f t="shared" ref="Y41:Y55" si="66">$BC$9</f>
        <v>21.38</v>
      </c>
      <c r="Z41" s="79">
        <f t="shared" ref="Z41:Z55" si="67">$BE$9</f>
        <v>4.9000000000000004</v>
      </c>
      <c r="AA41" s="79">
        <f t="shared" ref="AA41:AA55" si="68">$BF$9</f>
        <v>29.5</v>
      </c>
      <c r="AB41" s="79">
        <f>AB40</f>
        <v>11</v>
      </c>
      <c r="AC41" s="79">
        <f>AC40</f>
        <v>18.5</v>
      </c>
      <c r="AD41" s="79">
        <f t="shared" ref="AD41:AE55" si="69">AD40</f>
        <v>2.02</v>
      </c>
      <c r="AE41" s="79">
        <f t="shared" si="69"/>
        <v>2.88</v>
      </c>
      <c r="AG41" s="14">
        <f t="shared" si="7"/>
        <v>56</v>
      </c>
      <c r="AH41" s="79">
        <f>AH40</f>
        <v>14.02</v>
      </c>
      <c r="AI41" s="79">
        <f t="shared" ref="AI41:AM55" si="70">AI40</f>
        <v>21.38</v>
      </c>
      <c r="AJ41" s="79">
        <f t="shared" si="70"/>
        <v>4.9000000000000004</v>
      </c>
      <c r="AK41" s="79">
        <f t="shared" si="70"/>
        <v>35.4</v>
      </c>
      <c r="AL41" s="79">
        <f t="shared" si="70"/>
        <v>12</v>
      </c>
      <c r="AM41" s="79">
        <f>AM40</f>
        <v>18.5</v>
      </c>
      <c r="AN41" s="79">
        <f t="shared" ref="AN41:AO55" si="71">AN40</f>
        <v>2.02</v>
      </c>
      <c r="AO41" s="79">
        <f t="shared" si="71"/>
        <v>2.88</v>
      </c>
      <c r="AP41" s="12"/>
      <c r="AQ41" s="14">
        <f t="shared" si="10"/>
        <v>56</v>
      </c>
      <c r="AR41" s="79">
        <f>AR40</f>
        <v>16.02</v>
      </c>
      <c r="AS41" s="79">
        <f t="shared" ref="AS41:AW55" si="72">AS40</f>
        <v>21.38</v>
      </c>
      <c r="AT41" s="79">
        <f t="shared" si="72"/>
        <v>5</v>
      </c>
      <c r="AU41" s="79">
        <f t="shared" si="72"/>
        <v>37.4</v>
      </c>
      <c r="AV41" s="79">
        <f t="shared" si="72"/>
        <v>13.9</v>
      </c>
      <c r="AW41" s="79">
        <f>AW40</f>
        <v>18.5</v>
      </c>
      <c r="AX41" s="79">
        <f t="shared" ref="AX41:AY55" si="73">AX40</f>
        <v>2.12</v>
      </c>
      <c r="AY41" s="79">
        <f t="shared" si="73"/>
        <v>2.88</v>
      </c>
    </row>
    <row r="42" spans="23:51" x14ac:dyDescent="0.2">
      <c r="W42" s="5">
        <f t="shared" si="1"/>
        <v>57</v>
      </c>
      <c r="X42" s="79">
        <f t="shared" si="65"/>
        <v>13.02</v>
      </c>
      <c r="Y42" s="79">
        <f t="shared" si="66"/>
        <v>21.38</v>
      </c>
      <c r="Z42" s="79">
        <f t="shared" si="67"/>
        <v>4.9000000000000004</v>
      </c>
      <c r="AA42" s="79">
        <f t="shared" si="68"/>
        <v>29.5</v>
      </c>
      <c r="AB42" s="79">
        <f t="shared" ref="AB42:AC55" si="74">AB41</f>
        <v>11</v>
      </c>
      <c r="AC42" s="79">
        <f t="shared" si="74"/>
        <v>18.5</v>
      </c>
      <c r="AD42" s="79">
        <f t="shared" si="69"/>
        <v>2.02</v>
      </c>
      <c r="AE42" s="79">
        <f t="shared" si="69"/>
        <v>2.88</v>
      </c>
      <c r="AG42" s="14">
        <f t="shared" si="7"/>
        <v>57</v>
      </c>
      <c r="AH42" s="79">
        <f t="shared" ref="AH42:AH55" si="75">AH41</f>
        <v>14.02</v>
      </c>
      <c r="AI42" s="79">
        <f t="shared" si="70"/>
        <v>21.38</v>
      </c>
      <c r="AJ42" s="79">
        <f t="shared" si="70"/>
        <v>4.9000000000000004</v>
      </c>
      <c r="AK42" s="79">
        <f t="shared" si="70"/>
        <v>35.4</v>
      </c>
      <c r="AL42" s="79">
        <f t="shared" si="70"/>
        <v>12</v>
      </c>
      <c r="AM42" s="79">
        <f t="shared" si="70"/>
        <v>18.5</v>
      </c>
      <c r="AN42" s="79">
        <f t="shared" si="71"/>
        <v>2.02</v>
      </c>
      <c r="AO42" s="79">
        <f t="shared" si="71"/>
        <v>2.88</v>
      </c>
      <c r="AP42" s="12"/>
      <c r="AQ42" s="14">
        <f t="shared" si="10"/>
        <v>57</v>
      </c>
      <c r="AR42" s="79">
        <f t="shared" ref="AR42:AR55" si="76">AR41</f>
        <v>16.02</v>
      </c>
      <c r="AS42" s="79">
        <f t="shared" si="72"/>
        <v>21.38</v>
      </c>
      <c r="AT42" s="79">
        <f t="shared" si="72"/>
        <v>5</v>
      </c>
      <c r="AU42" s="79">
        <f t="shared" si="72"/>
        <v>37.4</v>
      </c>
      <c r="AV42" s="79">
        <f t="shared" si="72"/>
        <v>13.9</v>
      </c>
      <c r="AW42" s="79">
        <f t="shared" si="72"/>
        <v>18.5</v>
      </c>
      <c r="AX42" s="79">
        <f t="shared" si="73"/>
        <v>2.12</v>
      </c>
      <c r="AY42" s="79">
        <f t="shared" si="73"/>
        <v>2.88</v>
      </c>
    </row>
    <row r="43" spans="23:51" x14ac:dyDescent="0.2">
      <c r="W43" s="5">
        <f t="shared" si="1"/>
        <v>58</v>
      </c>
      <c r="X43" s="79">
        <f t="shared" si="65"/>
        <v>13.02</v>
      </c>
      <c r="Y43" s="79">
        <f t="shared" si="66"/>
        <v>21.38</v>
      </c>
      <c r="Z43" s="79">
        <f t="shared" si="67"/>
        <v>4.9000000000000004</v>
      </c>
      <c r="AA43" s="79">
        <f t="shared" si="68"/>
        <v>29.5</v>
      </c>
      <c r="AB43" s="79">
        <f t="shared" si="74"/>
        <v>11</v>
      </c>
      <c r="AC43" s="79">
        <f t="shared" si="74"/>
        <v>18.5</v>
      </c>
      <c r="AD43" s="79">
        <f t="shared" si="69"/>
        <v>2.02</v>
      </c>
      <c r="AE43" s="79">
        <f t="shared" si="69"/>
        <v>2.88</v>
      </c>
      <c r="AG43" s="14">
        <f t="shared" si="7"/>
        <v>58</v>
      </c>
      <c r="AH43" s="79">
        <f t="shared" si="75"/>
        <v>14.02</v>
      </c>
      <c r="AI43" s="79">
        <f t="shared" si="70"/>
        <v>21.38</v>
      </c>
      <c r="AJ43" s="79">
        <f t="shared" si="70"/>
        <v>4.9000000000000004</v>
      </c>
      <c r="AK43" s="79">
        <f t="shared" si="70"/>
        <v>35.4</v>
      </c>
      <c r="AL43" s="79">
        <f t="shared" si="70"/>
        <v>12</v>
      </c>
      <c r="AM43" s="79">
        <f t="shared" si="70"/>
        <v>18.5</v>
      </c>
      <c r="AN43" s="79">
        <f t="shared" si="71"/>
        <v>2.02</v>
      </c>
      <c r="AO43" s="79">
        <f t="shared" si="71"/>
        <v>2.88</v>
      </c>
      <c r="AP43" s="12"/>
      <c r="AQ43" s="14">
        <f t="shared" si="10"/>
        <v>58</v>
      </c>
      <c r="AR43" s="79">
        <f t="shared" si="76"/>
        <v>16.02</v>
      </c>
      <c r="AS43" s="79">
        <f t="shared" si="72"/>
        <v>21.38</v>
      </c>
      <c r="AT43" s="79">
        <f t="shared" si="72"/>
        <v>5</v>
      </c>
      <c r="AU43" s="79">
        <f t="shared" si="72"/>
        <v>37.4</v>
      </c>
      <c r="AV43" s="79">
        <f t="shared" si="72"/>
        <v>13.9</v>
      </c>
      <c r="AW43" s="79">
        <f t="shared" si="72"/>
        <v>18.5</v>
      </c>
      <c r="AX43" s="79">
        <f t="shared" si="73"/>
        <v>2.12</v>
      </c>
      <c r="AY43" s="79">
        <f t="shared" si="73"/>
        <v>2.88</v>
      </c>
    </row>
    <row r="44" spans="23:51" x14ac:dyDescent="0.2">
      <c r="W44" s="5">
        <f t="shared" si="1"/>
        <v>59</v>
      </c>
      <c r="X44" s="79">
        <f t="shared" si="65"/>
        <v>13.02</v>
      </c>
      <c r="Y44" s="79">
        <f t="shared" si="66"/>
        <v>21.38</v>
      </c>
      <c r="Z44" s="79">
        <f t="shared" si="67"/>
        <v>4.9000000000000004</v>
      </c>
      <c r="AA44" s="79">
        <f t="shared" si="68"/>
        <v>29.5</v>
      </c>
      <c r="AB44" s="79">
        <f t="shared" si="74"/>
        <v>11</v>
      </c>
      <c r="AC44" s="79">
        <f t="shared" si="74"/>
        <v>18.5</v>
      </c>
      <c r="AD44" s="79">
        <f t="shared" si="69"/>
        <v>2.02</v>
      </c>
      <c r="AE44" s="79">
        <f t="shared" si="69"/>
        <v>2.88</v>
      </c>
      <c r="AG44" s="14">
        <f t="shared" si="7"/>
        <v>59</v>
      </c>
      <c r="AH44" s="79">
        <f t="shared" si="75"/>
        <v>14.02</v>
      </c>
      <c r="AI44" s="79">
        <f t="shared" si="70"/>
        <v>21.38</v>
      </c>
      <c r="AJ44" s="79">
        <f t="shared" si="70"/>
        <v>4.9000000000000004</v>
      </c>
      <c r="AK44" s="79">
        <f t="shared" si="70"/>
        <v>35.4</v>
      </c>
      <c r="AL44" s="79">
        <f t="shared" si="70"/>
        <v>12</v>
      </c>
      <c r="AM44" s="79">
        <f t="shared" si="70"/>
        <v>18.5</v>
      </c>
      <c r="AN44" s="79">
        <f t="shared" si="71"/>
        <v>2.02</v>
      </c>
      <c r="AO44" s="79">
        <f t="shared" si="71"/>
        <v>2.88</v>
      </c>
      <c r="AP44" s="12"/>
      <c r="AQ44" s="14">
        <f t="shared" si="10"/>
        <v>59</v>
      </c>
      <c r="AR44" s="79">
        <f t="shared" si="76"/>
        <v>16.02</v>
      </c>
      <c r="AS44" s="79">
        <f t="shared" si="72"/>
        <v>21.38</v>
      </c>
      <c r="AT44" s="79">
        <f t="shared" si="72"/>
        <v>5</v>
      </c>
      <c r="AU44" s="79">
        <f t="shared" si="72"/>
        <v>37.4</v>
      </c>
      <c r="AV44" s="79">
        <f t="shared" si="72"/>
        <v>13.9</v>
      </c>
      <c r="AW44" s="79">
        <f t="shared" si="72"/>
        <v>18.5</v>
      </c>
      <c r="AX44" s="79">
        <f t="shared" si="73"/>
        <v>2.12</v>
      </c>
      <c r="AY44" s="79">
        <f t="shared" si="73"/>
        <v>2.88</v>
      </c>
    </row>
    <row r="45" spans="23:51" x14ac:dyDescent="0.2">
      <c r="W45" s="5">
        <f t="shared" si="1"/>
        <v>60</v>
      </c>
      <c r="X45" s="79">
        <f t="shared" si="65"/>
        <v>13.02</v>
      </c>
      <c r="Y45" s="79">
        <f t="shared" si="66"/>
        <v>21.38</v>
      </c>
      <c r="Z45" s="79">
        <f t="shared" si="67"/>
        <v>4.9000000000000004</v>
      </c>
      <c r="AA45" s="79">
        <f t="shared" si="68"/>
        <v>29.5</v>
      </c>
      <c r="AB45" s="79">
        <f t="shared" si="74"/>
        <v>11</v>
      </c>
      <c r="AC45" s="79">
        <f t="shared" si="74"/>
        <v>18.5</v>
      </c>
      <c r="AD45" s="79">
        <f t="shared" si="69"/>
        <v>2.02</v>
      </c>
      <c r="AE45" s="79">
        <f t="shared" si="69"/>
        <v>2.88</v>
      </c>
      <c r="AG45" s="14">
        <f t="shared" si="7"/>
        <v>60</v>
      </c>
      <c r="AH45" s="79">
        <f t="shared" si="75"/>
        <v>14.02</v>
      </c>
      <c r="AI45" s="79">
        <f t="shared" si="70"/>
        <v>21.38</v>
      </c>
      <c r="AJ45" s="79">
        <f t="shared" si="70"/>
        <v>4.9000000000000004</v>
      </c>
      <c r="AK45" s="79">
        <f t="shared" si="70"/>
        <v>35.4</v>
      </c>
      <c r="AL45" s="79">
        <f t="shared" si="70"/>
        <v>12</v>
      </c>
      <c r="AM45" s="79">
        <f t="shared" si="70"/>
        <v>18.5</v>
      </c>
      <c r="AN45" s="79">
        <f t="shared" si="71"/>
        <v>2.02</v>
      </c>
      <c r="AO45" s="79">
        <f t="shared" si="71"/>
        <v>2.88</v>
      </c>
      <c r="AP45" s="12"/>
      <c r="AQ45" s="14">
        <f t="shared" si="10"/>
        <v>60</v>
      </c>
      <c r="AR45" s="79">
        <f t="shared" si="76"/>
        <v>16.02</v>
      </c>
      <c r="AS45" s="79">
        <f t="shared" si="72"/>
        <v>21.38</v>
      </c>
      <c r="AT45" s="79">
        <f t="shared" si="72"/>
        <v>5</v>
      </c>
      <c r="AU45" s="79">
        <f t="shared" si="72"/>
        <v>37.4</v>
      </c>
      <c r="AV45" s="79">
        <f t="shared" si="72"/>
        <v>13.9</v>
      </c>
      <c r="AW45" s="79">
        <f t="shared" si="72"/>
        <v>18.5</v>
      </c>
      <c r="AX45" s="79">
        <f t="shared" si="73"/>
        <v>2.12</v>
      </c>
      <c r="AY45" s="79">
        <f t="shared" si="73"/>
        <v>2.88</v>
      </c>
    </row>
    <row r="46" spans="23:51" x14ac:dyDescent="0.2">
      <c r="W46" s="5">
        <f t="shared" si="1"/>
        <v>61</v>
      </c>
      <c r="X46" s="79">
        <f t="shared" si="65"/>
        <v>13.02</v>
      </c>
      <c r="Y46" s="79">
        <f t="shared" si="66"/>
        <v>21.38</v>
      </c>
      <c r="Z46" s="79">
        <f t="shared" si="67"/>
        <v>4.9000000000000004</v>
      </c>
      <c r="AA46" s="79">
        <f t="shared" si="68"/>
        <v>29.5</v>
      </c>
      <c r="AB46" s="79">
        <f t="shared" si="74"/>
        <v>11</v>
      </c>
      <c r="AC46" s="79">
        <f t="shared" si="74"/>
        <v>18.5</v>
      </c>
      <c r="AD46" s="79">
        <f t="shared" si="69"/>
        <v>2.02</v>
      </c>
      <c r="AE46" s="79">
        <f t="shared" si="69"/>
        <v>2.88</v>
      </c>
      <c r="AG46" s="14">
        <f t="shared" si="7"/>
        <v>61</v>
      </c>
      <c r="AH46" s="79">
        <f t="shared" si="75"/>
        <v>14.02</v>
      </c>
      <c r="AI46" s="79">
        <f t="shared" si="70"/>
        <v>21.38</v>
      </c>
      <c r="AJ46" s="79">
        <f t="shared" si="70"/>
        <v>4.9000000000000004</v>
      </c>
      <c r="AK46" s="79">
        <f t="shared" si="70"/>
        <v>35.4</v>
      </c>
      <c r="AL46" s="79">
        <f t="shared" si="70"/>
        <v>12</v>
      </c>
      <c r="AM46" s="79">
        <f t="shared" si="70"/>
        <v>18.5</v>
      </c>
      <c r="AN46" s="79">
        <f t="shared" si="71"/>
        <v>2.02</v>
      </c>
      <c r="AO46" s="79">
        <f t="shared" si="71"/>
        <v>2.88</v>
      </c>
      <c r="AP46" s="12"/>
      <c r="AQ46" s="14">
        <f t="shared" si="10"/>
        <v>61</v>
      </c>
      <c r="AR46" s="79">
        <f t="shared" si="76"/>
        <v>16.02</v>
      </c>
      <c r="AS46" s="79">
        <f t="shared" si="72"/>
        <v>21.38</v>
      </c>
      <c r="AT46" s="79">
        <f t="shared" si="72"/>
        <v>5</v>
      </c>
      <c r="AU46" s="79">
        <f t="shared" si="72"/>
        <v>37.4</v>
      </c>
      <c r="AV46" s="79">
        <f t="shared" si="72"/>
        <v>13.9</v>
      </c>
      <c r="AW46" s="79">
        <f t="shared" si="72"/>
        <v>18.5</v>
      </c>
      <c r="AX46" s="79">
        <f t="shared" si="73"/>
        <v>2.12</v>
      </c>
      <c r="AY46" s="79">
        <f t="shared" si="73"/>
        <v>2.88</v>
      </c>
    </row>
    <row r="47" spans="23:51" x14ac:dyDescent="0.2">
      <c r="W47" s="5">
        <f t="shared" si="1"/>
        <v>62</v>
      </c>
      <c r="X47" s="79">
        <f t="shared" si="65"/>
        <v>13.02</v>
      </c>
      <c r="Y47" s="79">
        <f t="shared" si="66"/>
        <v>21.38</v>
      </c>
      <c r="Z47" s="79">
        <f t="shared" si="67"/>
        <v>4.9000000000000004</v>
      </c>
      <c r="AA47" s="79">
        <f t="shared" si="68"/>
        <v>29.5</v>
      </c>
      <c r="AB47" s="79">
        <f t="shared" si="74"/>
        <v>11</v>
      </c>
      <c r="AC47" s="79">
        <f t="shared" si="74"/>
        <v>18.5</v>
      </c>
      <c r="AD47" s="79">
        <f t="shared" si="69"/>
        <v>2.02</v>
      </c>
      <c r="AE47" s="79">
        <f t="shared" si="69"/>
        <v>2.88</v>
      </c>
      <c r="AG47" s="14">
        <f t="shared" si="7"/>
        <v>62</v>
      </c>
      <c r="AH47" s="79">
        <f t="shared" si="75"/>
        <v>14.02</v>
      </c>
      <c r="AI47" s="79">
        <f t="shared" si="70"/>
        <v>21.38</v>
      </c>
      <c r="AJ47" s="79">
        <f t="shared" si="70"/>
        <v>4.9000000000000004</v>
      </c>
      <c r="AK47" s="79">
        <f t="shared" si="70"/>
        <v>35.4</v>
      </c>
      <c r="AL47" s="79">
        <f t="shared" si="70"/>
        <v>12</v>
      </c>
      <c r="AM47" s="79">
        <f t="shared" si="70"/>
        <v>18.5</v>
      </c>
      <c r="AN47" s="79">
        <f t="shared" si="71"/>
        <v>2.02</v>
      </c>
      <c r="AO47" s="79">
        <f t="shared" si="71"/>
        <v>2.88</v>
      </c>
      <c r="AP47" s="12"/>
      <c r="AQ47" s="14">
        <f t="shared" si="10"/>
        <v>62</v>
      </c>
      <c r="AR47" s="79">
        <f t="shared" si="76"/>
        <v>16.02</v>
      </c>
      <c r="AS47" s="79">
        <f t="shared" si="72"/>
        <v>21.38</v>
      </c>
      <c r="AT47" s="79">
        <f t="shared" si="72"/>
        <v>5</v>
      </c>
      <c r="AU47" s="79">
        <f t="shared" si="72"/>
        <v>37.4</v>
      </c>
      <c r="AV47" s="79">
        <f t="shared" si="72"/>
        <v>13.9</v>
      </c>
      <c r="AW47" s="79">
        <f t="shared" si="72"/>
        <v>18.5</v>
      </c>
      <c r="AX47" s="79">
        <f t="shared" si="73"/>
        <v>2.12</v>
      </c>
      <c r="AY47" s="79">
        <f t="shared" si="73"/>
        <v>2.88</v>
      </c>
    </row>
    <row r="48" spans="23:51" x14ac:dyDescent="0.2">
      <c r="W48" s="5">
        <f t="shared" si="1"/>
        <v>63</v>
      </c>
      <c r="X48" s="79">
        <f t="shared" si="65"/>
        <v>13.02</v>
      </c>
      <c r="Y48" s="79">
        <f t="shared" si="66"/>
        <v>21.38</v>
      </c>
      <c r="Z48" s="79">
        <f t="shared" si="67"/>
        <v>4.9000000000000004</v>
      </c>
      <c r="AA48" s="79">
        <f t="shared" si="68"/>
        <v>29.5</v>
      </c>
      <c r="AB48" s="79">
        <f t="shared" si="74"/>
        <v>11</v>
      </c>
      <c r="AC48" s="79">
        <f t="shared" si="74"/>
        <v>18.5</v>
      </c>
      <c r="AD48" s="79">
        <f t="shared" si="69"/>
        <v>2.02</v>
      </c>
      <c r="AE48" s="79">
        <f t="shared" si="69"/>
        <v>2.88</v>
      </c>
      <c r="AG48" s="14">
        <f t="shared" si="7"/>
        <v>63</v>
      </c>
      <c r="AH48" s="79">
        <f t="shared" si="75"/>
        <v>14.02</v>
      </c>
      <c r="AI48" s="79">
        <f t="shared" si="70"/>
        <v>21.38</v>
      </c>
      <c r="AJ48" s="79">
        <f t="shared" si="70"/>
        <v>4.9000000000000004</v>
      </c>
      <c r="AK48" s="79">
        <f t="shared" si="70"/>
        <v>35.4</v>
      </c>
      <c r="AL48" s="79">
        <f t="shared" si="70"/>
        <v>12</v>
      </c>
      <c r="AM48" s="79">
        <f t="shared" si="70"/>
        <v>18.5</v>
      </c>
      <c r="AN48" s="79">
        <f t="shared" si="71"/>
        <v>2.02</v>
      </c>
      <c r="AO48" s="79">
        <f t="shared" si="71"/>
        <v>2.88</v>
      </c>
      <c r="AP48" s="12"/>
      <c r="AQ48" s="14">
        <f t="shared" si="10"/>
        <v>63</v>
      </c>
      <c r="AR48" s="79">
        <f t="shared" si="76"/>
        <v>16.02</v>
      </c>
      <c r="AS48" s="79">
        <f t="shared" si="72"/>
        <v>21.38</v>
      </c>
      <c r="AT48" s="79">
        <f t="shared" si="72"/>
        <v>5</v>
      </c>
      <c r="AU48" s="79">
        <f t="shared" si="72"/>
        <v>37.4</v>
      </c>
      <c r="AV48" s="79">
        <f t="shared" si="72"/>
        <v>13.9</v>
      </c>
      <c r="AW48" s="79">
        <f t="shared" si="72"/>
        <v>18.5</v>
      </c>
      <c r="AX48" s="79">
        <f t="shared" si="73"/>
        <v>2.12</v>
      </c>
      <c r="AY48" s="79">
        <f t="shared" si="73"/>
        <v>2.88</v>
      </c>
    </row>
    <row r="49" spans="23:51" x14ac:dyDescent="0.2">
      <c r="W49" s="5">
        <f t="shared" si="1"/>
        <v>64</v>
      </c>
      <c r="X49" s="79">
        <f t="shared" si="65"/>
        <v>13.02</v>
      </c>
      <c r="Y49" s="79">
        <f t="shared" si="66"/>
        <v>21.38</v>
      </c>
      <c r="Z49" s="79">
        <f t="shared" si="67"/>
        <v>4.9000000000000004</v>
      </c>
      <c r="AA49" s="79">
        <f t="shared" si="68"/>
        <v>29.5</v>
      </c>
      <c r="AB49" s="79">
        <f t="shared" si="74"/>
        <v>11</v>
      </c>
      <c r="AC49" s="79">
        <f t="shared" si="74"/>
        <v>18.5</v>
      </c>
      <c r="AD49" s="79">
        <f t="shared" si="69"/>
        <v>2.02</v>
      </c>
      <c r="AE49" s="79">
        <f t="shared" si="69"/>
        <v>2.88</v>
      </c>
      <c r="AG49" s="14">
        <f t="shared" si="7"/>
        <v>64</v>
      </c>
      <c r="AH49" s="79">
        <f t="shared" si="75"/>
        <v>14.02</v>
      </c>
      <c r="AI49" s="79">
        <f t="shared" si="70"/>
        <v>21.38</v>
      </c>
      <c r="AJ49" s="79">
        <f t="shared" si="70"/>
        <v>4.9000000000000004</v>
      </c>
      <c r="AK49" s="79">
        <f t="shared" si="70"/>
        <v>35.4</v>
      </c>
      <c r="AL49" s="79">
        <f t="shared" si="70"/>
        <v>12</v>
      </c>
      <c r="AM49" s="79">
        <f t="shared" si="70"/>
        <v>18.5</v>
      </c>
      <c r="AN49" s="79">
        <f t="shared" si="71"/>
        <v>2.02</v>
      </c>
      <c r="AO49" s="79">
        <f t="shared" si="71"/>
        <v>2.88</v>
      </c>
      <c r="AP49" s="12"/>
      <c r="AQ49" s="14">
        <f t="shared" si="10"/>
        <v>64</v>
      </c>
      <c r="AR49" s="79">
        <f t="shared" si="76"/>
        <v>16.02</v>
      </c>
      <c r="AS49" s="79">
        <f t="shared" si="72"/>
        <v>21.38</v>
      </c>
      <c r="AT49" s="79">
        <f t="shared" si="72"/>
        <v>5</v>
      </c>
      <c r="AU49" s="79">
        <f t="shared" si="72"/>
        <v>37.4</v>
      </c>
      <c r="AV49" s="79">
        <f t="shared" si="72"/>
        <v>13.9</v>
      </c>
      <c r="AW49" s="79">
        <f t="shared" si="72"/>
        <v>18.5</v>
      </c>
      <c r="AX49" s="79">
        <f t="shared" si="73"/>
        <v>2.12</v>
      </c>
      <c r="AY49" s="79">
        <f t="shared" si="73"/>
        <v>2.88</v>
      </c>
    </row>
    <row r="50" spans="23:51" x14ac:dyDescent="0.2">
      <c r="W50" s="5">
        <f t="shared" si="1"/>
        <v>65</v>
      </c>
      <c r="X50" s="79">
        <f t="shared" si="65"/>
        <v>13.02</v>
      </c>
      <c r="Y50" s="79">
        <f t="shared" si="66"/>
        <v>21.38</v>
      </c>
      <c r="Z50" s="79">
        <f t="shared" si="67"/>
        <v>4.9000000000000004</v>
      </c>
      <c r="AA50" s="79">
        <f t="shared" si="68"/>
        <v>29.5</v>
      </c>
      <c r="AB50" s="79">
        <f t="shared" si="74"/>
        <v>11</v>
      </c>
      <c r="AC50" s="79">
        <f t="shared" si="74"/>
        <v>18.5</v>
      </c>
      <c r="AD50" s="79">
        <f t="shared" si="69"/>
        <v>2.02</v>
      </c>
      <c r="AE50" s="79">
        <f t="shared" si="69"/>
        <v>2.88</v>
      </c>
      <c r="AG50" s="14">
        <f t="shared" si="7"/>
        <v>65</v>
      </c>
      <c r="AH50" s="79">
        <f t="shared" si="75"/>
        <v>14.02</v>
      </c>
      <c r="AI50" s="79">
        <f t="shared" si="70"/>
        <v>21.38</v>
      </c>
      <c r="AJ50" s="79">
        <f t="shared" si="70"/>
        <v>4.9000000000000004</v>
      </c>
      <c r="AK50" s="79">
        <f t="shared" si="70"/>
        <v>35.4</v>
      </c>
      <c r="AL50" s="79">
        <f t="shared" si="70"/>
        <v>12</v>
      </c>
      <c r="AM50" s="79">
        <f t="shared" si="70"/>
        <v>18.5</v>
      </c>
      <c r="AN50" s="79">
        <f t="shared" si="71"/>
        <v>2.02</v>
      </c>
      <c r="AO50" s="79">
        <f t="shared" si="71"/>
        <v>2.88</v>
      </c>
      <c r="AP50" s="12"/>
      <c r="AQ50" s="14">
        <f t="shared" si="10"/>
        <v>65</v>
      </c>
      <c r="AR50" s="79">
        <f t="shared" si="76"/>
        <v>16.02</v>
      </c>
      <c r="AS50" s="79">
        <f t="shared" si="72"/>
        <v>21.38</v>
      </c>
      <c r="AT50" s="79">
        <f t="shared" si="72"/>
        <v>5</v>
      </c>
      <c r="AU50" s="79">
        <f t="shared" si="72"/>
        <v>37.4</v>
      </c>
      <c r="AV50" s="79">
        <f t="shared" si="72"/>
        <v>13.9</v>
      </c>
      <c r="AW50" s="79">
        <f t="shared" si="72"/>
        <v>18.5</v>
      </c>
      <c r="AX50" s="79">
        <f t="shared" si="73"/>
        <v>2.12</v>
      </c>
      <c r="AY50" s="79">
        <f t="shared" si="73"/>
        <v>2.88</v>
      </c>
    </row>
    <row r="51" spans="23:51" x14ac:dyDescent="0.2">
      <c r="W51" s="5">
        <f t="shared" si="1"/>
        <v>66</v>
      </c>
      <c r="X51" s="79">
        <f t="shared" si="65"/>
        <v>13.02</v>
      </c>
      <c r="Y51" s="79">
        <f t="shared" si="66"/>
        <v>21.38</v>
      </c>
      <c r="Z51" s="79">
        <f t="shared" si="67"/>
        <v>4.9000000000000004</v>
      </c>
      <c r="AA51" s="79">
        <f t="shared" si="68"/>
        <v>29.5</v>
      </c>
      <c r="AB51" s="79">
        <f t="shared" si="74"/>
        <v>11</v>
      </c>
      <c r="AC51" s="79">
        <f t="shared" si="74"/>
        <v>18.5</v>
      </c>
      <c r="AD51" s="79">
        <f t="shared" si="69"/>
        <v>2.02</v>
      </c>
      <c r="AE51" s="79">
        <f t="shared" si="69"/>
        <v>2.88</v>
      </c>
      <c r="AG51" s="14">
        <f t="shared" si="7"/>
        <v>66</v>
      </c>
      <c r="AH51" s="79">
        <f t="shared" si="75"/>
        <v>14.02</v>
      </c>
      <c r="AI51" s="79">
        <f t="shared" si="70"/>
        <v>21.38</v>
      </c>
      <c r="AJ51" s="79">
        <f t="shared" si="70"/>
        <v>4.9000000000000004</v>
      </c>
      <c r="AK51" s="79">
        <f t="shared" si="70"/>
        <v>35.4</v>
      </c>
      <c r="AL51" s="79">
        <f t="shared" si="70"/>
        <v>12</v>
      </c>
      <c r="AM51" s="79">
        <f t="shared" si="70"/>
        <v>18.5</v>
      </c>
      <c r="AN51" s="79">
        <f t="shared" si="71"/>
        <v>2.02</v>
      </c>
      <c r="AO51" s="79">
        <f t="shared" si="71"/>
        <v>2.88</v>
      </c>
      <c r="AP51" s="12"/>
      <c r="AQ51" s="14">
        <f t="shared" si="10"/>
        <v>66</v>
      </c>
      <c r="AR51" s="79">
        <f t="shared" si="76"/>
        <v>16.02</v>
      </c>
      <c r="AS51" s="79">
        <f t="shared" si="72"/>
        <v>21.38</v>
      </c>
      <c r="AT51" s="79">
        <f t="shared" si="72"/>
        <v>5</v>
      </c>
      <c r="AU51" s="79">
        <f t="shared" si="72"/>
        <v>37.4</v>
      </c>
      <c r="AV51" s="79">
        <f t="shared" si="72"/>
        <v>13.9</v>
      </c>
      <c r="AW51" s="79">
        <f t="shared" si="72"/>
        <v>18.5</v>
      </c>
      <c r="AX51" s="79">
        <f t="shared" si="73"/>
        <v>2.12</v>
      </c>
      <c r="AY51" s="79">
        <f t="shared" si="73"/>
        <v>2.88</v>
      </c>
    </row>
    <row r="52" spans="23:51" x14ac:dyDescent="0.2">
      <c r="W52" s="5">
        <f t="shared" si="1"/>
        <v>67</v>
      </c>
      <c r="X52" s="79">
        <f t="shared" si="65"/>
        <v>13.02</v>
      </c>
      <c r="Y52" s="79">
        <f t="shared" si="66"/>
        <v>21.38</v>
      </c>
      <c r="Z52" s="79">
        <f t="shared" si="67"/>
        <v>4.9000000000000004</v>
      </c>
      <c r="AA52" s="79">
        <f t="shared" si="68"/>
        <v>29.5</v>
      </c>
      <c r="AB52" s="79">
        <f t="shared" si="74"/>
        <v>11</v>
      </c>
      <c r="AC52" s="79">
        <f t="shared" si="74"/>
        <v>18.5</v>
      </c>
      <c r="AD52" s="79">
        <f t="shared" si="69"/>
        <v>2.02</v>
      </c>
      <c r="AE52" s="79">
        <f t="shared" si="69"/>
        <v>2.88</v>
      </c>
      <c r="AG52" s="14">
        <f t="shared" si="7"/>
        <v>67</v>
      </c>
      <c r="AH52" s="79">
        <f t="shared" si="75"/>
        <v>14.02</v>
      </c>
      <c r="AI52" s="79">
        <f t="shared" si="70"/>
        <v>21.38</v>
      </c>
      <c r="AJ52" s="79">
        <f t="shared" si="70"/>
        <v>4.9000000000000004</v>
      </c>
      <c r="AK52" s="79">
        <f t="shared" si="70"/>
        <v>35.4</v>
      </c>
      <c r="AL52" s="79">
        <f t="shared" si="70"/>
        <v>12</v>
      </c>
      <c r="AM52" s="79">
        <f t="shared" si="70"/>
        <v>18.5</v>
      </c>
      <c r="AN52" s="79">
        <f t="shared" si="71"/>
        <v>2.02</v>
      </c>
      <c r="AO52" s="79">
        <f t="shared" si="71"/>
        <v>2.88</v>
      </c>
      <c r="AP52" s="12"/>
      <c r="AQ52" s="14">
        <f t="shared" si="10"/>
        <v>67</v>
      </c>
      <c r="AR52" s="79">
        <f t="shared" si="76"/>
        <v>16.02</v>
      </c>
      <c r="AS52" s="79">
        <f t="shared" si="72"/>
        <v>21.38</v>
      </c>
      <c r="AT52" s="79">
        <f t="shared" si="72"/>
        <v>5</v>
      </c>
      <c r="AU52" s="79">
        <f t="shared" si="72"/>
        <v>37.4</v>
      </c>
      <c r="AV52" s="79">
        <f t="shared" si="72"/>
        <v>13.9</v>
      </c>
      <c r="AW52" s="79">
        <f t="shared" si="72"/>
        <v>18.5</v>
      </c>
      <c r="AX52" s="79">
        <f t="shared" si="73"/>
        <v>2.12</v>
      </c>
      <c r="AY52" s="79">
        <f t="shared" si="73"/>
        <v>2.88</v>
      </c>
    </row>
    <row r="53" spans="23:51" x14ac:dyDescent="0.2">
      <c r="W53" s="5">
        <f t="shared" si="1"/>
        <v>68</v>
      </c>
      <c r="X53" s="79">
        <f t="shared" si="65"/>
        <v>13.02</v>
      </c>
      <c r="Y53" s="79">
        <f t="shared" si="66"/>
        <v>21.38</v>
      </c>
      <c r="Z53" s="79">
        <f t="shared" si="67"/>
        <v>4.9000000000000004</v>
      </c>
      <c r="AA53" s="79">
        <f t="shared" si="68"/>
        <v>29.5</v>
      </c>
      <c r="AB53" s="79">
        <f t="shared" si="74"/>
        <v>11</v>
      </c>
      <c r="AC53" s="79">
        <f t="shared" si="74"/>
        <v>18.5</v>
      </c>
      <c r="AD53" s="79">
        <f t="shared" si="69"/>
        <v>2.02</v>
      </c>
      <c r="AE53" s="79">
        <f t="shared" si="69"/>
        <v>2.88</v>
      </c>
      <c r="AG53" s="14">
        <f t="shared" si="7"/>
        <v>68</v>
      </c>
      <c r="AH53" s="79">
        <f t="shared" si="75"/>
        <v>14.02</v>
      </c>
      <c r="AI53" s="79">
        <f t="shared" si="70"/>
        <v>21.38</v>
      </c>
      <c r="AJ53" s="79">
        <f t="shared" si="70"/>
        <v>4.9000000000000004</v>
      </c>
      <c r="AK53" s="79">
        <f t="shared" si="70"/>
        <v>35.4</v>
      </c>
      <c r="AL53" s="79">
        <f t="shared" si="70"/>
        <v>12</v>
      </c>
      <c r="AM53" s="79">
        <f t="shared" si="70"/>
        <v>18.5</v>
      </c>
      <c r="AN53" s="79">
        <f t="shared" si="71"/>
        <v>2.02</v>
      </c>
      <c r="AO53" s="79">
        <f t="shared" si="71"/>
        <v>2.88</v>
      </c>
      <c r="AP53" s="12"/>
      <c r="AQ53" s="14">
        <f t="shared" si="10"/>
        <v>68</v>
      </c>
      <c r="AR53" s="79">
        <f t="shared" si="76"/>
        <v>16.02</v>
      </c>
      <c r="AS53" s="79">
        <f t="shared" si="72"/>
        <v>21.38</v>
      </c>
      <c r="AT53" s="79">
        <f t="shared" si="72"/>
        <v>5</v>
      </c>
      <c r="AU53" s="79">
        <f t="shared" si="72"/>
        <v>37.4</v>
      </c>
      <c r="AV53" s="79">
        <f t="shared" si="72"/>
        <v>13.9</v>
      </c>
      <c r="AW53" s="79">
        <f t="shared" si="72"/>
        <v>18.5</v>
      </c>
      <c r="AX53" s="79">
        <f t="shared" si="73"/>
        <v>2.12</v>
      </c>
      <c r="AY53" s="79">
        <f t="shared" si="73"/>
        <v>2.88</v>
      </c>
    </row>
    <row r="54" spans="23:51" x14ac:dyDescent="0.2">
      <c r="W54" s="5">
        <f t="shared" si="1"/>
        <v>69</v>
      </c>
      <c r="X54" s="79">
        <f t="shared" si="65"/>
        <v>13.02</v>
      </c>
      <c r="Y54" s="79">
        <f t="shared" si="66"/>
        <v>21.38</v>
      </c>
      <c r="Z54" s="79">
        <f t="shared" si="67"/>
        <v>4.9000000000000004</v>
      </c>
      <c r="AA54" s="79">
        <f t="shared" si="68"/>
        <v>29.5</v>
      </c>
      <c r="AB54" s="79">
        <f t="shared" si="74"/>
        <v>11</v>
      </c>
      <c r="AC54" s="79">
        <f t="shared" si="74"/>
        <v>18.5</v>
      </c>
      <c r="AD54" s="79">
        <f t="shared" si="69"/>
        <v>2.02</v>
      </c>
      <c r="AE54" s="79">
        <f t="shared" si="69"/>
        <v>2.88</v>
      </c>
      <c r="AG54" s="14">
        <f t="shared" si="7"/>
        <v>69</v>
      </c>
      <c r="AH54" s="79">
        <f t="shared" si="75"/>
        <v>14.02</v>
      </c>
      <c r="AI54" s="79">
        <f t="shared" si="70"/>
        <v>21.38</v>
      </c>
      <c r="AJ54" s="79">
        <f t="shared" si="70"/>
        <v>4.9000000000000004</v>
      </c>
      <c r="AK54" s="79">
        <f t="shared" si="70"/>
        <v>35.4</v>
      </c>
      <c r="AL54" s="79">
        <f t="shared" si="70"/>
        <v>12</v>
      </c>
      <c r="AM54" s="79">
        <f t="shared" si="70"/>
        <v>18.5</v>
      </c>
      <c r="AN54" s="79">
        <f t="shared" si="71"/>
        <v>2.02</v>
      </c>
      <c r="AO54" s="79">
        <f t="shared" si="71"/>
        <v>2.88</v>
      </c>
      <c r="AP54" s="12"/>
      <c r="AQ54" s="14">
        <f t="shared" si="10"/>
        <v>69</v>
      </c>
      <c r="AR54" s="79">
        <f t="shared" si="76"/>
        <v>16.02</v>
      </c>
      <c r="AS54" s="79">
        <f t="shared" si="72"/>
        <v>21.38</v>
      </c>
      <c r="AT54" s="79">
        <f t="shared" si="72"/>
        <v>5</v>
      </c>
      <c r="AU54" s="79">
        <f t="shared" si="72"/>
        <v>37.4</v>
      </c>
      <c r="AV54" s="79">
        <f t="shared" si="72"/>
        <v>13.9</v>
      </c>
      <c r="AW54" s="79">
        <f t="shared" si="72"/>
        <v>18.5</v>
      </c>
      <c r="AX54" s="79">
        <f t="shared" si="73"/>
        <v>2.12</v>
      </c>
      <c r="AY54" s="79">
        <f t="shared" si="73"/>
        <v>2.88</v>
      </c>
    </row>
    <row r="55" spans="23:51" x14ac:dyDescent="0.2">
      <c r="W55" s="5">
        <f t="shared" si="1"/>
        <v>70</v>
      </c>
      <c r="X55" s="79">
        <f t="shared" si="65"/>
        <v>13.02</v>
      </c>
      <c r="Y55" s="79">
        <f t="shared" si="66"/>
        <v>21.38</v>
      </c>
      <c r="Z55" s="79">
        <f t="shared" si="67"/>
        <v>4.9000000000000004</v>
      </c>
      <c r="AA55" s="79">
        <f t="shared" si="68"/>
        <v>29.5</v>
      </c>
      <c r="AB55" s="79">
        <f t="shared" si="74"/>
        <v>11</v>
      </c>
      <c r="AC55" s="79">
        <f t="shared" si="74"/>
        <v>18.5</v>
      </c>
      <c r="AD55" s="79">
        <f t="shared" si="69"/>
        <v>2.02</v>
      </c>
      <c r="AE55" s="79">
        <f t="shared" si="69"/>
        <v>2.88</v>
      </c>
      <c r="AG55" s="14">
        <f t="shared" si="7"/>
        <v>70</v>
      </c>
      <c r="AH55" s="79">
        <f t="shared" si="75"/>
        <v>14.02</v>
      </c>
      <c r="AI55" s="79">
        <f t="shared" si="70"/>
        <v>21.38</v>
      </c>
      <c r="AJ55" s="79">
        <f t="shared" si="70"/>
        <v>4.9000000000000004</v>
      </c>
      <c r="AK55" s="79">
        <f t="shared" si="70"/>
        <v>35.4</v>
      </c>
      <c r="AL55" s="79">
        <f t="shared" si="70"/>
        <v>12</v>
      </c>
      <c r="AM55" s="79">
        <f t="shared" si="70"/>
        <v>18.5</v>
      </c>
      <c r="AN55" s="79">
        <f t="shared" si="71"/>
        <v>2.02</v>
      </c>
      <c r="AO55" s="79">
        <f t="shared" si="71"/>
        <v>2.88</v>
      </c>
      <c r="AP55" s="12"/>
      <c r="AQ55" s="14">
        <f t="shared" si="10"/>
        <v>70</v>
      </c>
      <c r="AR55" s="79">
        <f t="shared" si="76"/>
        <v>16.02</v>
      </c>
      <c r="AS55" s="79">
        <f t="shared" si="72"/>
        <v>21.38</v>
      </c>
      <c r="AT55" s="79">
        <f t="shared" si="72"/>
        <v>5</v>
      </c>
      <c r="AU55" s="79">
        <f t="shared" si="72"/>
        <v>37.4</v>
      </c>
      <c r="AV55" s="79">
        <f t="shared" si="72"/>
        <v>13.9</v>
      </c>
      <c r="AW55" s="79">
        <f t="shared" si="72"/>
        <v>18.5</v>
      </c>
      <c r="AX55" s="79">
        <f t="shared" si="73"/>
        <v>2.12</v>
      </c>
      <c r="AY55" s="79">
        <f t="shared" si="73"/>
        <v>2.88</v>
      </c>
    </row>
  </sheetData>
  <sheetProtection selectLockedCells="1"/>
  <mergeCells count="7">
    <mergeCell ref="B1:G1"/>
    <mergeCell ref="I1:N1"/>
    <mergeCell ref="P1:U1"/>
    <mergeCell ref="BA3:BF3"/>
    <mergeCell ref="W1:AE1"/>
    <mergeCell ref="AG1:AO1"/>
    <mergeCell ref="AQ1:AY1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Feuille de CALCUL</vt:lpstr>
      <vt:lpstr>Table</vt:lpstr>
      <vt:lpstr>'Feuille de CALCUL'!Impression_des_titres</vt:lpstr>
      <vt:lpstr>'Feuille de CALCUL'!Zone_d_impression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SchaferCl</dc:creator>
  <cp:lastModifiedBy>Isabelle Piller</cp:lastModifiedBy>
  <cp:lastPrinted>2022-11-02T10:30:16Z</cp:lastPrinted>
  <dcterms:created xsi:type="dcterms:W3CDTF">2002-01-23T08:55:07Z</dcterms:created>
  <dcterms:modified xsi:type="dcterms:W3CDTF">2024-01-11T14:34:12Z</dcterms:modified>
</cp:coreProperties>
</file>